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5025" tabRatio="760" activeTab="0"/>
  </bookViews>
  <sheets>
    <sheet name="Burndown" sheetId="1" r:id="rId1"/>
    <sheet name="Method Statistics" sheetId="2" r:id="rId2"/>
    <sheet name="Requirements" sheetId="3" r:id="rId3"/>
    <sheet name="Architecture" sheetId="4" r:id="rId4"/>
    <sheet name="Development" sheetId="5" r:id="rId5"/>
    <sheet name="Test" sheetId="6" r:id="rId6"/>
    <sheet name="Change_Management" sheetId="7" r:id="rId7"/>
    <sheet name="Project_Management" sheetId="8" r:id="rId8"/>
    <sheet name="General" sheetId="9" r:id="rId9"/>
  </sheets>
  <externalReferences>
    <externalReference r:id="rId12"/>
    <externalReference r:id="rId13"/>
  </externalReferences>
  <definedNames>
    <definedName name="ItemTypeList">'[2]Lists'!$A$2:$A$4</definedName>
  </definedNames>
  <calcPr fullCalcOnLoad="1"/>
</workbook>
</file>

<file path=xl/comments4.xml><?xml version="1.0" encoding="utf-8"?>
<comments xmlns="http://schemas.openxmlformats.org/spreadsheetml/2006/main">
  <authors>
    <author>Mark Dickson</author>
  </authors>
  <commentList>
    <comment ref="K11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Jim Ruehlin</t>
        </r>
      </text>
    </comment>
    <comment ref="K12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</t>
        </r>
      </text>
    </comment>
    <comment ref="K13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
Content submitted for review</t>
        </r>
      </text>
    </comment>
    <comment ref="K17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Jim Ruehlin</t>
        </r>
      </text>
    </comment>
    <comment ref="K19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
Content submitted for review</t>
        </r>
      </text>
    </comment>
    <comment ref="K21" authorId="0">
      <text>
        <r>
          <rPr>
            <b/>
            <sz val="8"/>
            <rFont val="Tahoma"/>
            <family val="0"/>
          </rPr>
          <t>Mark Dickson:</t>
        </r>
        <r>
          <rPr>
            <sz val="8"/>
            <rFont val="Tahoma"/>
            <family val="0"/>
          </rPr>
          <t xml:space="preserve">
Chris Doyle</t>
        </r>
      </text>
    </comment>
  </commentList>
</comments>
</file>

<file path=xl/sharedStrings.xml><?xml version="1.0" encoding="utf-8"?>
<sst xmlns="http://schemas.openxmlformats.org/spreadsheetml/2006/main" count="1748" uniqueCount="256">
  <si>
    <t>Role</t>
  </si>
  <si>
    <t>Task</t>
  </si>
  <si>
    <t>Define Vision</t>
  </si>
  <si>
    <t>Detail Requirements</t>
  </si>
  <si>
    <t>Find and Outline Requirements</t>
  </si>
  <si>
    <t>Work Product</t>
  </si>
  <si>
    <t>Vision</t>
  </si>
  <si>
    <t>Actor</t>
  </si>
  <si>
    <t>Use Case</t>
  </si>
  <si>
    <t>Requirements</t>
  </si>
  <si>
    <t>Guideline</t>
  </si>
  <si>
    <t>Concept</t>
  </si>
  <si>
    <t>Checklist</t>
  </si>
  <si>
    <t>Detail Use Cases and Scenarios</t>
  </si>
  <si>
    <t>Name</t>
  </si>
  <si>
    <t>Item Type</t>
  </si>
  <si>
    <t>Architect</t>
  </si>
  <si>
    <t>Architectural Proof-of-Concept</t>
  </si>
  <si>
    <t>Component</t>
  </si>
  <si>
    <t>Patterns</t>
  </si>
  <si>
    <t>Using Patterns</t>
  </si>
  <si>
    <t>Practice</t>
  </si>
  <si>
    <t>Developer</t>
  </si>
  <si>
    <t>Implement Developer Tests</t>
  </si>
  <si>
    <t>Implement Solution</t>
  </si>
  <si>
    <t>Integrate and Create Build</t>
  </si>
  <si>
    <t>Prototype the User Interface</t>
  </si>
  <si>
    <t>Run Developer Tests</t>
  </si>
  <si>
    <t>Build</t>
  </si>
  <si>
    <t>Developer Test</t>
  </si>
  <si>
    <t>Implementation</t>
  </si>
  <si>
    <t>UI Prototype</t>
  </si>
  <si>
    <t>Test First Design</t>
  </si>
  <si>
    <t>Unit Test</t>
  </si>
  <si>
    <t>Tester</t>
  </si>
  <si>
    <t>Create Test Case</t>
  </si>
  <si>
    <t>Evaluate Test Results</t>
  </si>
  <si>
    <t>Implement Tests</t>
  </si>
  <si>
    <t>Run Tests</t>
  </si>
  <si>
    <t>Test Case</t>
  </si>
  <si>
    <t>Test Data</t>
  </si>
  <si>
    <t>Test Log</t>
  </si>
  <si>
    <t>Test Script</t>
  </si>
  <si>
    <t>Types of Test</t>
  </si>
  <si>
    <t>Failure Analysis and Report Creation</t>
  </si>
  <si>
    <t>Maintaining Automated Test Suite</t>
  </si>
  <si>
    <t>Programming Automated Tests</t>
  </si>
  <si>
    <t>Test Suite</t>
  </si>
  <si>
    <t>Project Manager</t>
  </si>
  <si>
    <t>Managing Risk</t>
  </si>
  <si>
    <t>Assess Results</t>
  </si>
  <si>
    <t>Close Out Project</t>
  </si>
  <si>
    <t>Initiate Iteration</t>
  </si>
  <si>
    <t>Plan Iteration</t>
  </si>
  <si>
    <t>Plan the Project</t>
  </si>
  <si>
    <t>Iteration Plan</t>
  </si>
  <si>
    <t>Project Plan</t>
  </si>
  <si>
    <t>Status Assessment</t>
  </si>
  <si>
    <t>Work Items List</t>
  </si>
  <si>
    <t>Supporting Material</t>
  </si>
  <si>
    <t>Overview</t>
  </si>
  <si>
    <t>Change Requests</t>
  </si>
  <si>
    <t>Prototype</t>
  </si>
  <si>
    <t>Stakeholder</t>
  </si>
  <si>
    <t>Discipline</t>
  </si>
  <si>
    <t>Work Product Kind</t>
  </si>
  <si>
    <t>Architecture</t>
  </si>
  <si>
    <t>Change Management</t>
  </si>
  <si>
    <t>Development</t>
  </si>
  <si>
    <t>Test</t>
  </si>
  <si>
    <t>Phase Iteration Template</t>
  </si>
  <si>
    <t>Define Architecture</t>
  </si>
  <si>
    <t>Determine Architectural Feasibility</t>
  </si>
  <si>
    <t>Develop Solution</t>
  </si>
  <si>
    <t>Manage Requirements</t>
  </si>
  <si>
    <t>Total</t>
  </si>
  <si>
    <t>CM</t>
  </si>
  <si>
    <t>PM</t>
  </si>
  <si>
    <t>General</t>
  </si>
  <si>
    <t>Guidance</t>
  </si>
  <si>
    <t>Design</t>
  </si>
  <si>
    <t>Conduct Review/Concurrence</t>
  </si>
  <si>
    <t>New</t>
  </si>
  <si>
    <t>Refine Architecture</t>
  </si>
  <si>
    <t>Chris Sibbald, Telelogic</t>
  </si>
  <si>
    <t>Steve Adolph, UBC</t>
  </si>
  <si>
    <t>Brian G. Lyons, Number Six Software</t>
  </si>
  <si>
    <t>Test Ideas</t>
  </si>
  <si>
    <t>Mark Dickson, Xansa</t>
  </si>
  <si>
    <t>Brian G. Lyons, Number Six Software, Inc.</t>
  </si>
  <si>
    <t>Design the Solution</t>
  </si>
  <si>
    <t>Design the Solution (vm)</t>
  </si>
  <si>
    <t>Design Component</t>
  </si>
  <si>
    <t>Use-Case Realization</t>
  </si>
  <si>
    <t>Use-Case Realizations</t>
  </si>
  <si>
    <t>Refactoring</t>
  </si>
  <si>
    <t>Design Components Representation</t>
  </si>
  <si>
    <t>Continuous Integration</t>
  </si>
  <si>
    <t>Promoting Builds</t>
  </si>
  <si>
    <t>User-Interface Prototype</t>
  </si>
  <si>
    <t>Bug</t>
  </si>
  <si>
    <t>Status</t>
  </si>
  <si>
    <t>Developer (vm)</t>
  </si>
  <si>
    <t>Assigned</t>
  </si>
  <si>
    <t>Design (vm)</t>
  </si>
  <si>
    <t>Entity Control Boundary Pattern</t>
  </si>
  <si>
    <t>Resolved</t>
  </si>
  <si>
    <t>Closed</t>
  </si>
  <si>
    <t>Verified</t>
  </si>
  <si>
    <t>Reopened</t>
  </si>
  <si>
    <t>Unconfirmed</t>
  </si>
  <si>
    <t>Burndown Work Area:</t>
  </si>
  <si>
    <t>Date</t>
  </si>
  <si>
    <t>Remaining Bugs (New + Assigned + Reopened)</t>
  </si>
  <si>
    <t>Committer:</t>
  </si>
  <si>
    <t>Achieving Concurrence</t>
  </si>
  <si>
    <t>Find and Outline Actors and Use Cases</t>
  </si>
  <si>
    <t>Writing Good Requirements</t>
  </si>
  <si>
    <t>Chris Armstrong, APG</t>
  </si>
  <si>
    <t>CLOSED</t>
  </si>
  <si>
    <t>Use Case Formats</t>
  </si>
  <si>
    <t>Qualities of Good Requirements</t>
  </si>
  <si>
    <t>Analyst</t>
  </si>
  <si>
    <t>Supporting Requirements</t>
  </si>
  <si>
    <t>Traceability</t>
  </si>
  <si>
    <t>Glossary</t>
  </si>
  <si>
    <t>Requirement Attributes</t>
  </si>
  <si>
    <t>Term Definition</t>
  </si>
  <si>
    <t>Requirement</t>
  </si>
  <si>
    <t>Template</t>
  </si>
  <si>
    <t>Layering</t>
  </si>
  <si>
    <t>Demonstrate Architecture</t>
  </si>
  <si>
    <t>Principle</t>
  </si>
  <si>
    <t>Workspace</t>
  </si>
  <si>
    <t>Request Change</t>
  </si>
  <si>
    <t>Artifact</t>
  </si>
  <si>
    <t>ASSIGNED</t>
  </si>
  <si>
    <t>MethodPackage</t>
  </si>
  <si>
    <t>Use Case Model</t>
  </si>
  <si>
    <t>Requirement Pitfalls</t>
  </si>
  <si>
    <t>Requirement Gathering Techniques</t>
  </si>
  <si>
    <t>NEW</t>
  </si>
  <si>
    <t>RESOLVED</t>
  </si>
  <si>
    <t>ActorGoal List</t>
  </si>
  <si>
    <t>Use Case Storyboard</t>
  </si>
  <si>
    <t>CapabilityPattern</t>
  </si>
  <si>
    <t>On-going Tasks</t>
  </si>
  <si>
    <t>Plan: Glidepath (to be changed only at iteration ends)</t>
  </si>
  <si>
    <t>Visual Modeling</t>
  </si>
  <si>
    <t>Using Visualizations</t>
  </si>
  <si>
    <t>Analysis Mechanisms</t>
  </si>
  <si>
    <t>Design and Implementation Mechanisms</t>
  </si>
  <si>
    <t>Create Architectural Proof-of-Concept</t>
  </si>
  <si>
    <t>Representing Interfaces to External Systems</t>
  </si>
  <si>
    <t>Abstracting Away Complexity</t>
  </si>
  <si>
    <t>Capability Pattern</t>
  </si>
  <si>
    <t>Iteration</t>
  </si>
  <si>
    <t>Points</t>
  </si>
  <si>
    <t>Points by Iteration</t>
  </si>
  <si>
    <t>Total Points</t>
  </si>
  <si>
    <t>Points per Iteration</t>
  </si>
  <si>
    <t>5, 6</t>
  </si>
  <si>
    <t>5, 7</t>
  </si>
  <si>
    <t>6, 7</t>
  </si>
  <si>
    <t>5,6,7</t>
  </si>
  <si>
    <t>General - Need content for Focus principle</t>
  </si>
  <si>
    <t>General - Navigation Map</t>
  </si>
  <si>
    <t>General - Improve Guidelines for Referencing Tasks</t>
  </si>
  <si>
    <t>General - Improve Guidelines for Writing Guidances in Plu...</t>
  </si>
  <si>
    <t>Re-openned</t>
  </si>
  <si>
    <t>General - Indicate UML Prefered Diagramming Language in P...</t>
  </si>
  <si>
    <t>General - Glossary - seems a little light</t>
  </si>
  <si>
    <t>General - Guidance: Copyright</t>
  </si>
  <si>
    <t>General - Index seems light</t>
  </si>
  <si>
    <t>General - Graphic banner - replace</t>
  </si>
  <si>
    <t>General - About dialog box - inconsistent text</t>
  </si>
  <si>
    <t>General - index/content.htm - title tag</t>
  </si>
  <si>
    <t>General - OpenUP White papers explaining core concepts ar...</t>
  </si>
  <si>
    <t>General - Create OpenUP graphics</t>
  </si>
  <si>
    <t>Where do these belong???</t>
  </si>
  <si>
    <t>General - Review Any Role usage.</t>
  </si>
  <si>
    <t>General - Create Getting Started Supporting Material</t>
  </si>
  <si>
    <t>General - Create Overivew</t>
  </si>
  <si>
    <t>General - Review and update references</t>
  </si>
  <si>
    <t>General - Review phase iteration templates</t>
  </si>
  <si>
    <t>General - Policy for Work Product Kind must be established</t>
  </si>
  <si>
    <t>Iteration Burndown:</t>
  </si>
  <si>
    <t>Targeted Points/ Iteration</t>
  </si>
  <si>
    <t>Burnt Points / Week</t>
  </si>
  <si>
    <t>Burnt Points / Iteration</t>
  </si>
  <si>
    <t>Remaining Points</t>
  </si>
  <si>
    <t>Iteration Burndown</t>
  </si>
  <si>
    <t>Iteraton 4 Target:</t>
  </si>
  <si>
    <t>Iteration 5 Target:</t>
  </si>
  <si>
    <t>Iteration 6 Target:</t>
  </si>
  <si>
    <t>Iteration 7 Target:</t>
  </si>
  <si>
    <t>4th Iteration</t>
  </si>
  <si>
    <t>5th Iteration</t>
  </si>
  <si>
    <t>7th Iteration</t>
  </si>
  <si>
    <t>6th Iteration</t>
  </si>
  <si>
    <t>Project</t>
  </si>
  <si>
    <t>Total remaining bugs</t>
  </si>
  <si>
    <t>Total reminaing points</t>
  </si>
  <si>
    <t>Burnt points this week</t>
  </si>
  <si>
    <t>Total burnt points</t>
  </si>
  <si>
    <t>PM - Add new Checklist: Project Plan</t>
  </si>
  <si>
    <t>PM - Add Content: Guideline: Work Item List</t>
  </si>
  <si>
    <t>PM - Add new Concept: Project Team</t>
  </si>
  <si>
    <t>PM - Add new Example: Iteration Plan</t>
  </si>
  <si>
    <t>PM - Add new Example: Project Plan</t>
  </si>
  <si>
    <t>PM - Add new Example: Work Items List</t>
  </si>
  <si>
    <t>Example</t>
  </si>
  <si>
    <t>PM - Add new Guideline: Use Case Points Estimation Technique</t>
  </si>
  <si>
    <t>PM - Add new Reference: Anchoring the Software Process</t>
  </si>
  <si>
    <t>PM - Add new Work Product: Risk List</t>
  </si>
  <si>
    <t>PM - Capability Pattern assess_and_close_out_project - create content</t>
  </si>
  <si>
    <t>PM - Capability Pattern assess_and_plan_iteration - create content</t>
  </si>
  <si>
    <t>PM - Capability Pattern initiate_project - create content</t>
  </si>
  <si>
    <t>PM - Capability Pattern manage_iteration - create content</t>
  </si>
  <si>
    <t>PM - Concept: Building Effective Teams - add content</t>
  </si>
  <si>
    <t>PM - Concept: Iteration - update content</t>
  </si>
  <si>
    <t>PM - Concept: Milestones - Add content</t>
  </si>
  <si>
    <t>PM - Concept: Phase - Update content</t>
  </si>
  <si>
    <t>PM - Concept: Risk - extend content</t>
  </si>
  <si>
    <t>PM - Concept: Risk - update content</t>
  </si>
  <si>
    <t>PM - Concept: Risk Management- update content</t>
  </si>
  <si>
    <t>PM - Guideline: Assign Changes to an Iteration</t>
  </si>
  <si>
    <t>PM - Guideline: Assign Work - add content</t>
  </si>
  <si>
    <t>PM - Guideline: Estimation - update content</t>
  </si>
  <si>
    <t>PM - Guideline: Iteration Planning - update content</t>
  </si>
  <si>
    <t>PM - Guideline: Plan Project Phases - add content</t>
  </si>
  <si>
    <t>PM - Guideline: Prioritizing Work - add content</t>
  </si>
  <si>
    <t>PM - Guideline: Risk List - update content</t>
  </si>
  <si>
    <t>PM - Guideline: Staffing Project - add content</t>
  </si>
  <si>
    <t>PM - Guideline: Status Assessment - update content</t>
  </si>
  <si>
    <t>PM - Guideline: Time-Boxed Iterations - add content</t>
  </si>
  <si>
    <t>PM - Guideline: Type and Frequency of Assessments - add content</t>
  </si>
  <si>
    <t>PM - Guideline: Types of Metrics - add content</t>
  </si>
  <si>
    <t>PM - Guideline: Project Plan - add content</t>
  </si>
  <si>
    <t>??</t>
  </si>
  <si>
    <t>PM - No project management discipline text.</t>
  </si>
  <si>
    <t>PM - Practice: Iterative Development - remove</t>
  </si>
  <si>
    <t>Report</t>
  </si>
  <si>
    <t>PM - Report: Project Burndown</t>
  </si>
  <si>
    <t>PM - Report: Iteration Burndown</t>
  </si>
  <si>
    <t>PM - Task: Monitor and Control Project - update content</t>
  </si>
  <si>
    <t>PM - Template: Iteration Plan - replace</t>
  </si>
  <si>
    <t>PM - Template: Project Plan - replace</t>
  </si>
  <si>
    <t>PM - Template: Risk List</t>
  </si>
  <si>
    <t>PM - Concept: Metrics - update content</t>
  </si>
  <si>
    <t>PM - Checklist: Iteration Plan - create</t>
  </si>
  <si>
    <t>PM - Checklist: Status Assessment - create</t>
  </si>
  <si>
    <t>PM - Checklist: Risk List - create</t>
  </si>
  <si>
    <t>PM - Checklist: Work Item List - create</t>
  </si>
  <si>
    <t>PM - Template: Work Items List - create</t>
  </si>
  <si>
    <t>PM - Template: Status Assessment - create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</si>
</sst>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20" applyBorder="1" applyAlignment="1">
      <alignment/>
    </xf>
    <xf numFmtId="0" fontId="2" fillId="0" borderId="14" xfId="2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14" fontId="0" fillId="0" borderId="0" xfId="0" applyNumberForma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20" applyAlignment="1">
      <alignment horizontal="left" vertical="top"/>
    </xf>
    <xf numFmtId="2" fontId="0" fillId="0" borderId="0" xfId="0" applyNumberFormat="1" applyAlignment="1">
      <alignment/>
    </xf>
    <xf numFmtId="0" fontId="2" fillId="0" borderId="17" xfId="20" applyBorder="1" applyAlignment="1">
      <alignment horizontal="left" vertical="top"/>
    </xf>
    <xf numFmtId="0" fontId="0" fillId="0" borderId="17" xfId="0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Alignment="1">
      <alignment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17" xfId="0" applyNumberForma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2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2" borderId="0" xfId="20" applyFill="1" applyAlignment="1">
      <alignment/>
    </xf>
    <xf numFmtId="14" fontId="0" fillId="2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17" xfId="0" applyFill="1" applyBorder="1" applyAlignment="1">
      <alignment vertical="top"/>
    </xf>
    <xf numFmtId="0" fontId="0" fillId="3" borderId="17" xfId="0" applyFill="1" applyBorder="1" applyAlignment="1">
      <alignment vertical="top"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3" xfId="0" applyFill="1" applyBorder="1" applyAlignment="1">
      <alignment/>
    </xf>
    <xf numFmtId="14" fontId="0" fillId="2" borderId="0" xfId="0" applyNumberFormat="1" applyFont="1" applyFill="1" applyAlignment="1">
      <alignment/>
    </xf>
    <xf numFmtId="14" fontId="0" fillId="3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 vertical="top"/>
    </xf>
    <xf numFmtId="0" fontId="2" fillId="0" borderId="0" xfId="20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1725"/>
          <c:w val="0.8195"/>
          <c:h val="0.8185"/>
        </c:manualLayout>
      </c:layout>
      <c:lineChart>
        <c:grouping val="standard"/>
        <c:varyColors val="0"/>
        <c:ser>
          <c:idx val="1"/>
          <c:order val="0"/>
          <c:tx>
            <c:v>Remaining points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/>
            </c:strRef>
          </c:cat>
          <c:val>
            <c:numRef>
              <c:f>Burndown!$C$5:$S$5</c:f>
              <c:numCache/>
            </c:numRef>
          </c:val>
          <c:smooth val="0"/>
        </c:ser>
        <c:ser>
          <c:idx val="0"/>
          <c:order val="1"/>
          <c:tx>
            <c:v>Remaining bugs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Burndown!$C$3:$S$3</c:f>
              <c:strCache/>
            </c:strRef>
          </c:cat>
          <c:val>
            <c:numRef>
              <c:f>Burndown!$C$4:$S$4</c:f>
              <c:numCache/>
            </c:numRef>
          </c:val>
          <c:smooth val="0"/>
        </c:ser>
        <c:marker val="1"/>
        <c:axId val="14281512"/>
        <c:axId val="61424745"/>
      </c:lineChart>
      <c:date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24745"/>
        <c:crosses val="autoZero"/>
        <c:auto val="0"/>
        <c:noMultiLvlLbl val="0"/>
      </c:dateAx>
      <c:valAx>
        <c:axId val="6142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 / # of bugs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8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Requirements!$G$79:$W$79</c:f>
              <c:strCache>
                <c:ptCount val="17"/>
                <c:pt idx="0">
                  <c:v>38882</c:v>
                </c:pt>
                <c:pt idx="1">
                  <c:v>38889</c:v>
                </c:pt>
                <c:pt idx="2">
                  <c:v>38896</c:v>
                </c:pt>
                <c:pt idx="3">
                  <c:v>38903</c:v>
                </c:pt>
                <c:pt idx="4">
                  <c:v>38910</c:v>
                </c:pt>
                <c:pt idx="5">
                  <c:v>38917</c:v>
                </c:pt>
                <c:pt idx="6">
                  <c:v>38924</c:v>
                </c:pt>
                <c:pt idx="7">
                  <c:v>38931</c:v>
                </c:pt>
                <c:pt idx="8">
                  <c:v>38938</c:v>
                </c:pt>
                <c:pt idx="9">
                  <c:v>38945</c:v>
                </c:pt>
                <c:pt idx="10">
                  <c:v>38952</c:v>
                </c:pt>
                <c:pt idx="11">
                  <c:v>38959</c:v>
                </c:pt>
                <c:pt idx="12">
                  <c:v>38966</c:v>
                </c:pt>
                <c:pt idx="13">
                  <c:v>38973</c:v>
                </c:pt>
                <c:pt idx="14">
                  <c:v>38980</c:v>
                </c:pt>
                <c:pt idx="15">
                  <c:v>38987</c:v>
                </c:pt>
                <c:pt idx="16">
                  <c:v>38994</c:v>
                </c:pt>
              </c:strCache>
            </c:strRef>
          </c:cat>
          <c:val>
            <c:numRef>
              <c:f>Requirements!$G$80:$W$80</c:f>
              <c:numCache>
                <c:ptCount val="17"/>
                <c:pt idx="0">
                  <c:v>23</c:v>
                </c:pt>
                <c:pt idx="1">
                  <c:v>24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Requirements!$G$79:$W$79</c:f>
              <c:strCache>
                <c:ptCount val="17"/>
                <c:pt idx="0">
                  <c:v>38882</c:v>
                </c:pt>
                <c:pt idx="1">
                  <c:v>38889</c:v>
                </c:pt>
                <c:pt idx="2">
                  <c:v>38896</c:v>
                </c:pt>
                <c:pt idx="3">
                  <c:v>38903</c:v>
                </c:pt>
                <c:pt idx="4">
                  <c:v>38910</c:v>
                </c:pt>
                <c:pt idx="5">
                  <c:v>38917</c:v>
                </c:pt>
                <c:pt idx="6">
                  <c:v>38924</c:v>
                </c:pt>
                <c:pt idx="7">
                  <c:v>38931</c:v>
                </c:pt>
                <c:pt idx="8">
                  <c:v>38938</c:v>
                </c:pt>
                <c:pt idx="9">
                  <c:v>38945</c:v>
                </c:pt>
                <c:pt idx="10">
                  <c:v>38952</c:v>
                </c:pt>
                <c:pt idx="11">
                  <c:v>38959</c:v>
                </c:pt>
                <c:pt idx="12">
                  <c:v>38966</c:v>
                </c:pt>
                <c:pt idx="13">
                  <c:v>38973</c:v>
                </c:pt>
                <c:pt idx="14">
                  <c:v>38980</c:v>
                </c:pt>
                <c:pt idx="15">
                  <c:v>38987</c:v>
                </c:pt>
                <c:pt idx="16">
                  <c:v>38994</c:v>
                </c:pt>
              </c:strCache>
            </c:strRef>
          </c:cat>
          <c:val>
            <c:numRef>
              <c:f>Requirements!$G$81:$W$81</c:f>
              <c:numCache>
                <c:ptCount val="17"/>
                <c:pt idx="0">
                  <c:v>23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2322424"/>
        <c:axId val="24030905"/>
      </c:lineChart>
      <c:dateAx>
        <c:axId val="6232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auto val="0"/>
        <c:noMultiLvlLbl val="0"/>
      </c:dateAx>
      <c:valAx>
        <c:axId val="24030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Overarching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General!$G$39:$W$39</c:f>
              <c:strCache/>
            </c:strRef>
          </c:cat>
          <c:val>
            <c:numRef>
              <c:f>General!$G$40:$W$40</c:f>
              <c:numCache/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General!$G$39:$W$39</c:f>
              <c:strCache/>
            </c:strRef>
          </c:cat>
          <c:val>
            <c:numRef>
              <c:f>General!$G$41:$W$41</c:f>
              <c:numCache/>
            </c:numRef>
          </c:val>
          <c:smooth val="0"/>
        </c:ser>
        <c:marker val="1"/>
        <c:axId val="14951554"/>
        <c:axId val="346259"/>
      </c:lineChart>
      <c:date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59"/>
        <c:crosses val="autoZero"/>
        <c:auto val="0"/>
        <c:noMultiLvlLbl val="0"/>
      </c:dateAx>
      <c:valAx>
        <c:axId val="3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1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Burndown!$C$3:$G$3</c:f>
              <c:strCache/>
            </c:strRef>
          </c:cat>
          <c:val>
            <c:numRef>
              <c:f>Burndown!$C$7:$G$7</c:f>
              <c:numCache/>
            </c:numRef>
          </c:val>
          <c:smooth val="0"/>
        </c:ser>
        <c:marker val="1"/>
        <c:axId val="15951794"/>
        <c:axId val="9348419"/>
      </c:lineChart>
      <c:date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8419"/>
        <c:crosses val="autoZero"/>
        <c:auto val="0"/>
        <c:noMultiLvlLbl val="0"/>
      </c:dateAx>
      <c:valAx>
        <c:axId val="9348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51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'Method Statistics'!$B$22:$B$28</c:f>
              <c:strCache/>
            </c:strRef>
          </c:cat>
          <c:val>
            <c:numRef>
              <c:f>'Method Statistics'!$C$22:$C$28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Requirements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Requirements!$G$79:$W$79</c:f>
              <c:strCache/>
            </c:strRef>
          </c:cat>
          <c:val>
            <c:numRef>
              <c:f>Requirements!$G$80:$W$80</c:f>
              <c:numCache/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Requirements!$G$79:$W$79</c:f>
              <c:strCache/>
            </c:strRef>
          </c:cat>
          <c:val>
            <c:numRef>
              <c:f>Requirements!$G$81:$W$81</c:f>
              <c:numCache/>
            </c:numRef>
          </c:val>
          <c:smooth val="0"/>
        </c:ser>
        <c:marker val="1"/>
        <c:axId val="17026908"/>
        <c:axId val="19024445"/>
      </c:lineChart>
      <c:date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24445"/>
        <c:crosses val="autoZero"/>
        <c:auto val="0"/>
        <c:noMultiLvlLbl val="0"/>
      </c:date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Architecture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Architecture!$G$30:$W$30</c:f>
              <c:numCache/>
            </c:numRef>
          </c:cat>
          <c:val>
            <c:numRef>
              <c:f>Architecture!$G$36:$W$36</c:f>
              <c:numCache/>
            </c:numRef>
          </c:val>
          <c:smooth val="0"/>
        </c:ser>
        <c:ser>
          <c:idx val="2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Architecture!$G$30:$W$30</c:f>
              <c:numCache/>
            </c:numRef>
          </c:cat>
          <c:val>
            <c:numRef>
              <c:f>Architecture!$G$37:$W$37</c:f>
              <c:numCache/>
            </c:numRef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0227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Burndown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865"/>
          <c:w val="0.83"/>
          <c:h val="0.740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'[1]Development'!$G$49:$W$49</c:f>
              <c:numCache>
                <c:ptCount val="17"/>
                <c:pt idx="0">
                  <c:v>38882</c:v>
                </c:pt>
                <c:pt idx="1">
                  <c:v>38888</c:v>
                </c:pt>
                <c:pt idx="2">
                  <c:v>38896</c:v>
                </c:pt>
                <c:pt idx="3">
                  <c:v>38903</c:v>
                </c:pt>
                <c:pt idx="4">
                  <c:v>38910</c:v>
                </c:pt>
                <c:pt idx="5">
                  <c:v>38917</c:v>
                </c:pt>
                <c:pt idx="6">
                  <c:v>38924</c:v>
                </c:pt>
                <c:pt idx="7">
                  <c:v>38931</c:v>
                </c:pt>
                <c:pt idx="8">
                  <c:v>38938</c:v>
                </c:pt>
                <c:pt idx="9">
                  <c:v>38945</c:v>
                </c:pt>
                <c:pt idx="10">
                  <c:v>38952</c:v>
                </c:pt>
                <c:pt idx="11">
                  <c:v>38959</c:v>
                </c:pt>
                <c:pt idx="12">
                  <c:v>38966</c:v>
                </c:pt>
                <c:pt idx="13">
                  <c:v>38973</c:v>
                </c:pt>
                <c:pt idx="14">
                  <c:v>38980</c:v>
                </c:pt>
                <c:pt idx="15">
                  <c:v>38987</c:v>
                </c:pt>
                <c:pt idx="16">
                  <c:v>38994</c:v>
                </c:pt>
              </c:numCache>
            </c:numRef>
          </c:cat>
          <c:val>
            <c:numRef>
              <c:f>'[1]Development'!$G$51:$W$51</c:f>
              <c:numCache>
                <c:ptCount val="17"/>
                <c:pt idx="0">
                  <c:v>56</c:v>
                </c:pt>
                <c:pt idx="1">
                  <c:v>55</c:v>
                </c:pt>
                <c:pt idx="2">
                  <c:v>52.5</c:v>
                </c:pt>
                <c:pt idx="3">
                  <c:v>52</c:v>
                </c:pt>
                <c:pt idx="4">
                  <c:v>53.5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'[1]Development'!$G$49:$W$49</c:f>
              <c:numCache>
                <c:ptCount val="17"/>
                <c:pt idx="0">
                  <c:v>38882</c:v>
                </c:pt>
                <c:pt idx="1">
                  <c:v>38888</c:v>
                </c:pt>
                <c:pt idx="2">
                  <c:v>38896</c:v>
                </c:pt>
                <c:pt idx="3">
                  <c:v>38903</c:v>
                </c:pt>
                <c:pt idx="4">
                  <c:v>38910</c:v>
                </c:pt>
                <c:pt idx="5">
                  <c:v>38917</c:v>
                </c:pt>
                <c:pt idx="6">
                  <c:v>38924</c:v>
                </c:pt>
                <c:pt idx="7">
                  <c:v>38931</c:v>
                </c:pt>
                <c:pt idx="8">
                  <c:v>38938</c:v>
                </c:pt>
                <c:pt idx="9">
                  <c:v>38945</c:v>
                </c:pt>
                <c:pt idx="10">
                  <c:v>38952</c:v>
                </c:pt>
                <c:pt idx="11">
                  <c:v>38959</c:v>
                </c:pt>
                <c:pt idx="12">
                  <c:v>38966</c:v>
                </c:pt>
                <c:pt idx="13">
                  <c:v>38973</c:v>
                </c:pt>
                <c:pt idx="14">
                  <c:v>38980</c:v>
                </c:pt>
                <c:pt idx="15">
                  <c:v>38987</c:v>
                </c:pt>
                <c:pt idx="16">
                  <c:v>38994</c:v>
                </c:pt>
              </c:numCache>
            </c:numRef>
          </c:cat>
          <c:val>
            <c:numRef>
              <c:f>'[1]Development'!#REF!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9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Iteration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'[1]Development'!$G$49:$K$49</c:f>
              <c:numCache>
                <c:ptCount val="5"/>
                <c:pt idx="0">
                  <c:v>38882</c:v>
                </c:pt>
                <c:pt idx="1">
                  <c:v>38888</c:v>
                </c:pt>
                <c:pt idx="2">
                  <c:v>38896</c:v>
                </c:pt>
                <c:pt idx="3">
                  <c:v>38903</c:v>
                </c:pt>
                <c:pt idx="4">
                  <c:v>38910</c:v>
                </c:pt>
              </c:numCache>
            </c:numRef>
          </c:cat>
          <c:val>
            <c:numRef>
              <c:f>'[1]Development'!$G$54:$K$54</c:f>
              <c:numCache>
                <c:ptCount val="5"/>
                <c:pt idx="0">
                  <c:v>7</c:v>
                </c:pt>
                <c:pt idx="1">
                  <c:v>6.5</c:v>
                </c:pt>
                <c:pt idx="2">
                  <c:v>3</c:v>
                </c:pt>
                <c:pt idx="3">
                  <c:v>-3</c:v>
                </c:pt>
                <c:pt idx="4">
                  <c:v>-9.5</c:v>
                </c:pt>
              </c:numCache>
            </c:numRef>
          </c:val>
          <c:smooth val="0"/>
        </c:ser>
        <c:marker val="1"/>
        <c:axId val="39185690"/>
        <c:axId val="17126891"/>
      </c:lineChart>
      <c:cat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85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Bugs Remaining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Test!$G$35:$W$35</c:f>
              <c:strCache/>
            </c:strRef>
          </c:cat>
          <c:val>
            <c:numRef>
              <c:f>Test!$G$36:$W$36</c:f>
              <c:numCache/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Test!$G$35:$W$35</c:f>
              <c:strCache/>
            </c:strRef>
          </c:cat>
          <c:val>
            <c:numRef>
              <c:f>Test!$G$37:$W$37</c:f>
              <c:numCache/>
            </c:numRef>
          </c:val>
          <c:smooth val="0"/>
        </c:ser>
        <c:marker val="1"/>
        <c:axId val="19924292"/>
        <c:axId val="45100901"/>
      </c:lineChart>
      <c:date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0901"/>
        <c:crosses val="autoZero"/>
        <c:auto val="0"/>
        <c:noMultiLvlLbl val="0"/>
      </c:dateAx>
      <c:valAx>
        <c:axId val="4510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2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CM Burndown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Change_Management!$G$22:$W$22</c:f>
              <c:strCache/>
            </c:strRef>
          </c:cat>
          <c:val>
            <c:numRef>
              <c:f>Change_Management!$G$23:$W$23</c:f>
              <c:numCache/>
            </c:numRef>
          </c:val>
          <c:smooth val="0"/>
        </c:ser>
        <c:ser>
          <c:idx val="1"/>
          <c:order val="1"/>
          <c:tx>
            <c:v>Plan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Change_Management!$G$22:$W$22</c:f>
              <c:strCache/>
            </c:strRef>
          </c:cat>
          <c:val>
            <c:numRef>
              <c:f>Change_Management!$G$24:$W$24</c:f>
              <c:numCache/>
            </c:numRef>
          </c:val>
          <c:smooth val="0"/>
        </c:ser>
        <c:marker val="1"/>
        <c:axId val="3254926"/>
        <c:axId val="29294335"/>
      </c:lineChart>
      <c:date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auto val="0"/>
        <c:noMultiLvlLbl val="0"/>
      </c:dateAx>
      <c:valAx>
        <c:axId val="2929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Bugs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clipse.org/epf/" TargetMode="External" /><Relationship Id="rId3" Type="http://schemas.openxmlformats.org/officeDocument/2006/relationships/hyperlink" Target="http://www.eclipse.org/epf/" TargetMode="External" /><Relationship Id="rId4" Type="http://schemas.openxmlformats.org/officeDocument/2006/relationships/hyperlink" Target="http://www.eclipse.org/epf/" TargetMode="External" /><Relationship Id="rId5" Type="http://schemas.openxmlformats.org/officeDocument/2006/relationships/hyperlink" Target="http://www.eclipse.org/epf/" TargetMode="External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1" name="Picture 3" descr="EPF logo">
          <a:hlinkClick r:id="rId3"/>
        </xdr:cNvPr>
        <xdr:cNvPicPr preferRelativeResize="1">
          <a:picLocks noChangeAspect="1"/>
        </xdr:cNvPicPr>
      </xdr:nvPicPr>
      <xdr:blipFill>
        <a:blip r:embed="rId1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6</xdr:row>
      <xdr:rowOff>123825</xdr:rowOff>
    </xdr:to>
    <xdr:pic>
      <xdr:nvPicPr>
        <xdr:cNvPr id="2" name="Picture 9" descr="EPF logo">
          <a:hlinkClick r:id="rId5"/>
        </xdr:cNvPr>
        <xdr:cNvPicPr preferRelativeResize="1">
          <a:picLocks noChangeAspect="1"/>
        </xdr:cNvPicPr>
      </xdr:nvPicPr>
      <xdr:blipFill>
        <a:blip r:embed="rId1"/>
        <a:srcRect b="20138"/>
        <a:stretch>
          <a:fillRect/>
        </a:stretch>
      </xdr:blipFill>
      <xdr:spPr>
        <a:xfrm>
          <a:off x="0" y="0"/>
          <a:ext cx="1371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9</xdr:row>
      <xdr:rowOff>9525</xdr:rowOff>
    </xdr:from>
    <xdr:to>
      <xdr:col>14</xdr:col>
      <xdr:colOff>419100</xdr:colOff>
      <xdr:row>34</xdr:row>
      <xdr:rowOff>0</xdr:rowOff>
    </xdr:to>
    <xdr:graphicFrame>
      <xdr:nvGraphicFramePr>
        <xdr:cNvPr id="3" name="Chart 10"/>
        <xdr:cNvGraphicFramePr/>
      </xdr:nvGraphicFramePr>
      <xdr:xfrm>
        <a:off x="1409700" y="1466850"/>
        <a:ext cx="10029825" cy="4048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35</xdr:row>
      <xdr:rowOff>152400</xdr:rowOff>
    </xdr:from>
    <xdr:to>
      <xdr:col>8</xdr:col>
      <xdr:colOff>495300</xdr:colOff>
      <xdr:row>60</xdr:row>
      <xdr:rowOff>85725</xdr:rowOff>
    </xdr:to>
    <xdr:graphicFrame>
      <xdr:nvGraphicFramePr>
        <xdr:cNvPr id="4" name="Chart 11"/>
        <xdr:cNvGraphicFramePr/>
      </xdr:nvGraphicFramePr>
      <xdr:xfrm>
        <a:off x="1390650" y="5829300"/>
        <a:ext cx="6467475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076700" cy="3067050"/>
    <xdr:graphicFrame>
      <xdr:nvGraphicFramePr>
        <xdr:cNvPr id="1" name="Chart 1"/>
        <xdr:cNvGraphicFramePr/>
      </xdr:nvGraphicFramePr>
      <xdr:xfrm>
        <a:off x="276225" y="171450"/>
        <a:ext cx="4076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82</xdr:row>
      <xdr:rowOff>0</xdr:rowOff>
    </xdr:from>
    <xdr:to>
      <xdr:col>10</xdr:col>
      <xdr:colOff>581025</xdr:colOff>
      <xdr:row>103</xdr:row>
      <xdr:rowOff>76200</xdr:rowOff>
    </xdr:to>
    <xdr:graphicFrame>
      <xdr:nvGraphicFramePr>
        <xdr:cNvPr id="1" name="Chart 19"/>
        <xdr:cNvGraphicFramePr/>
      </xdr:nvGraphicFramePr>
      <xdr:xfrm>
        <a:off x="742950" y="13192125"/>
        <a:ext cx="84105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11</xdr:col>
      <xdr:colOff>447675</xdr:colOff>
      <xdr:row>61</xdr:row>
      <xdr:rowOff>123825</xdr:rowOff>
    </xdr:to>
    <xdr:graphicFrame>
      <xdr:nvGraphicFramePr>
        <xdr:cNvPr id="1" name="Chart 32"/>
        <xdr:cNvGraphicFramePr/>
      </xdr:nvGraphicFramePr>
      <xdr:xfrm>
        <a:off x="161925" y="6086475"/>
        <a:ext cx="89439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57</xdr:row>
      <xdr:rowOff>0</xdr:rowOff>
    </xdr:from>
    <xdr:to>
      <xdr:col>10</xdr:col>
      <xdr:colOff>409575</xdr:colOff>
      <xdr:row>79</xdr:row>
      <xdr:rowOff>152400</xdr:rowOff>
    </xdr:to>
    <xdr:graphicFrame>
      <xdr:nvGraphicFramePr>
        <xdr:cNvPr id="1" name="Chart 4"/>
        <xdr:cNvGraphicFramePr/>
      </xdr:nvGraphicFramePr>
      <xdr:xfrm>
        <a:off x="1076325" y="9096375"/>
        <a:ext cx="7362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81</xdr:row>
      <xdr:rowOff>19050</xdr:rowOff>
    </xdr:from>
    <xdr:to>
      <xdr:col>10</xdr:col>
      <xdr:colOff>428625</xdr:colOff>
      <xdr:row>103</xdr:row>
      <xdr:rowOff>114300</xdr:rowOff>
    </xdr:to>
    <xdr:graphicFrame>
      <xdr:nvGraphicFramePr>
        <xdr:cNvPr id="2" name="Chart 5"/>
        <xdr:cNvGraphicFramePr/>
      </xdr:nvGraphicFramePr>
      <xdr:xfrm>
        <a:off x="1085850" y="13001625"/>
        <a:ext cx="73723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0</xdr:rowOff>
    </xdr:from>
    <xdr:to>
      <xdr:col>11</xdr:col>
      <xdr:colOff>66675</xdr:colOff>
      <xdr:row>60</xdr:row>
      <xdr:rowOff>114300</xdr:rowOff>
    </xdr:to>
    <xdr:graphicFrame>
      <xdr:nvGraphicFramePr>
        <xdr:cNvPr id="1" name="Chart 16"/>
        <xdr:cNvGraphicFramePr/>
      </xdr:nvGraphicFramePr>
      <xdr:xfrm>
        <a:off x="657225" y="6010275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10</xdr:col>
      <xdr:colOff>590550</xdr:colOff>
      <xdr:row>46</xdr:row>
      <xdr:rowOff>133350</xdr:rowOff>
    </xdr:to>
    <xdr:graphicFrame>
      <xdr:nvGraphicFramePr>
        <xdr:cNvPr id="1" name="Chart 25"/>
        <xdr:cNvGraphicFramePr/>
      </xdr:nvGraphicFramePr>
      <xdr:xfrm>
        <a:off x="790575" y="4048125"/>
        <a:ext cx="87820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77</xdr:row>
      <xdr:rowOff>0</xdr:rowOff>
    </xdr:from>
    <xdr:to>
      <xdr:col>10</xdr:col>
      <xdr:colOff>581025</xdr:colOff>
      <xdr:row>98</xdr:row>
      <xdr:rowOff>76200</xdr:rowOff>
    </xdr:to>
    <xdr:graphicFrame>
      <xdr:nvGraphicFramePr>
        <xdr:cNvPr id="1" name="Chart 1"/>
        <xdr:cNvGraphicFramePr/>
      </xdr:nvGraphicFramePr>
      <xdr:xfrm>
        <a:off x="742950" y="12382500"/>
        <a:ext cx="84105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11</xdr:col>
      <xdr:colOff>514350</xdr:colOff>
      <xdr:row>65</xdr:row>
      <xdr:rowOff>114300</xdr:rowOff>
    </xdr:to>
    <xdr:graphicFrame>
      <xdr:nvGraphicFramePr>
        <xdr:cNvPr id="1" name="Chart 19"/>
        <xdr:cNvGraphicFramePr/>
      </xdr:nvGraphicFramePr>
      <xdr:xfrm>
        <a:off x="809625" y="6734175"/>
        <a:ext cx="98964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EPF\Organization%20and%20plans\Weekly%20status%20meetings\Burndown_pk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sciplines\ProjMgmt\EPF_Content_Plans_20060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rndown"/>
      <sheetName val="Method Statistics"/>
      <sheetName val="Requirements"/>
      <sheetName val="Architecture"/>
      <sheetName val="Development"/>
      <sheetName val="Test"/>
      <sheetName val="Change_Management"/>
      <sheetName val="Project_Management"/>
      <sheetName val="General"/>
    </sheetNames>
    <sheetDataSet>
      <sheetData sheetId="4">
        <row r="49">
          <cell r="G49">
            <v>38882</v>
          </cell>
          <cell r="H49">
            <v>38888</v>
          </cell>
          <cell r="I49">
            <v>38896</v>
          </cell>
          <cell r="J49">
            <v>38903</v>
          </cell>
          <cell r="K49">
            <v>38910</v>
          </cell>
          <cell r="L49">
            <v>38917</v>
          </cell>
          <cell r="M49">
            <v>38924</v>
          </cell>
          <cell r="N49">
            <v>38931</v>
          </cell>
          <cell r="O49">
            <v>38938</v>
          </cell>
          <cell r="P49">
            <v>38945</v>
          </cell>
          <cell r="Q49">
            <v>38952</v>
          </cell>
          <cell r="R49">
            <v>38959</v>
          </cell>
          <cell r="S49">
            <v>38966</v>
          </cell>
          <cell r="T49">
            <v>38973</v>
          </cell>
          <cell r="U49">
            <v>38980</v>
          </cell>
          <cell r="V49">
            <v>38987</v>
          </cell>
          <cell r="W49">
            <v>38994</v>
          </cell>
        </row>
        <row r="51">
          <cell r="G51">
            <v>56</v>
          </cell>
          <cell r="H51">
            <v>55</v>
          </cell>
          <cell r="I51">
            <v>52.5</v>
          </cell>
          <cell r="J51">
            <v>52</v>
          </cell>
          <cell r="K51">
            <v>53.5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4">
          <cell r="G54">
            <v>7</v>
          </cell>
          <cell r="H54">
            <v>6.5</v>
          </cell>
          <cell r="I54">
            <v>3</v>
          </cell>
          <cell r="J54">
            <v>-3</v>
          </cell>
          <cell r="K54">
            <v>-9.5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vItems"/>
      <sheetName val="M4 Tasks"/>
      <sheetName val="BugzillaCSV"/>
      <sheetName val="Lists"/>
      <sheetName val="Guidance"/>
    </sheetNames>
    <sheetDataSet>
      <sheetData sheetId="3">
        <row r="2">
          <cell r="A2" t="str">
            <v>Requirement</v>
          </cell>
        </row>
        <row r="3">
          <cell r="A3" t="str">
            <v>Change Request</v>
          </cell>
        </row>
        <row r="4">
          <cell r="A4" t="str">
            <v>Defect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4895" TargetMode="External" /><Relationship Id="rId2" Type="http://schemas.openxmlformats.org/officeDocument/2006/relationships/hyperlink" Target="https://bugs.eclipse.org/bugs/show_bug.cgi?id=134915" TargetMode="External" /><Relationship Id="rId3" Type="http://schemas.openxmlformats.org/officeDocument/2006/relationships/hyperlink" Target="https://bugs.eclipse.org/bugs/show_bug.cgi?id=140073" TargetMode="External" /><Relationship Id="rId4" Type="http://schemas.openxmlformats.org/officeDocument/2006/relationships/hyperlink" Target="https://bugs.eclipse.org/bugs/show_bug.cgi?id=140840" TargetMode="External" /><Relationship Id="rId5" Type="http://schemas.openxmlformats.org/officeDocument/2006/relationships/hyperlink" Target="https://bugs.eclipse.org/bugs/show_bug.cgi?id=140844" TargetMode="External" /><Relationship Id="rId6" Type="http://schemas.openxmlformats.org/officeDocument/2006/relationships/hyperlink" Target="https://bugs.eclipse.org/bugs/show_bug.cgi?id=140846" TargetMode="External" /><Relationship Id="rId7" Type="http://schemas.openxmlformats.org/officeDocument/2006/relationships/hyperlink" Target="https://bugs.eclipse.org/bugs/show_bug.cgi?id=140847" TargetMode="External" /><Relationship Id="rId8" Type="http://schemas.openxmlformats.org/officeDocument/2006/relationships/hyperlink" Target="https://bugs.eclipse.org/bugs/show_bug.cgi?id=140848" TargetMode="External" /><Relationship Id="rId9" Type="http://schemas.openxmlformats.org/officeDocument/2006/relationships/hyperlink" Target="https://bugs.eclipse.org/bugs/show_bug.cgi?id=140850" TargetMode="External" /><Relationship Id="rId10" Type="http://schemas.openxmlformats.org/officeDocument/2006/relationships/hyperlink" Target="https://bugs.eclipse.org/bugs/show_bug.cgi?id=140852" TargetMode="External" /><Relationship Id="rId11" Type="http://schemas.openxmlformats.org/officeDocument/2006/relationships/hyperlink" Target="https://bugs.eclipse.org/bugs/show_bug.cgi?id=140856" TargetMode="External" /><Relationship Id="rId12" Type="http://schemas.openxmlformats.org/officeDocument/2006/relationships/hyperlink" Target="https://bugs.eclipse.org/bugs/show_bug.cgi?id=140858" TargetMode="External" /><Relationship Id="rId13" Type="http://schemas.openxmlformats.org/officeDocument/2006/relationships/hyperlink" Target="https://bugs.eclipse.org/bugs/show_bug.cgi?id=140859" TargetMode="External" /><Relationship Id="rId14" Type="http://schemas.openxmlformats.org/officeDocument/2006/relationships/hyperlink" Target="https://bugs.eclipse.org/bugs/show_bug.cgi?id=140865" TargetMode="External" /><Relationship Id="rId15" Type="http://schemas.openxmlformats.org/officeDocument/2006/relationships/hyperlink" Target="https://bugs.eclipse.org/bugs/show_bug.cgi?id=140867" TargetMode="External" /><Relationship Id="rId16" Type="http://schemas.openxmlformats.org/officeDocument/2006/relationships/hyperlink" Target="https://bugs.eclipse.org/bugs/show_bug.cgi?id=140871" TargetMode="External" /><Relationship Id="rId17" Type="http://schemas.openxmlformats.org/officeDocument/2006/relationships/hyperlink" Target="https://bugs.eclipse.org/bugs/show_bug.cgi?id=141624" TargetMode="External" /><Relationship Id="rId18" Type="http://schemas.openxmlformats.org/officeDocument/2006/relationships/hyperlink" Target="https://bugs.eclipse.org/bugs/show_bug.cgi?id=143741" TargetMode="External" /><Relationship Id="rId19" Type="http://schemas.openxmlformats.org/officeDocument/2006/relationships/hyperlink" Target="https://bugs.eclipse.org/bugs/show_bug.cgi?id=144235" TargetMode="External" /><Relationship Id="rId20" Type="http://schemas.openxmlformats.org/officeDocument/2006/relationships/hyperlink" Target="https://bugs.eclipse.org/bugs/show_bug.cgi?id=145773" TargetMode="External" /><Relationship Id="rId21" Type="http://schemas.openxmlformats.org/officeDocument/2006/relationships/hyperlink" Target="https://bugs.eclipse.org/bugs/show_bug.cgi?id=147349" TargetMode="External" /><Relationship Id="rId22" Type="http://schemas.openxmlformats.org/officeDocument/2006/relationships/hyperlink" Target="https://bugs.eclipse.org/bugs/show_bug.cgi?id=147351" TargetMode="External" /><Relationship Id="rId23" Type="http://schemas.openxmlformats.org/officeDocument/2006/relationships/hyperlink" Target="https://bugs.eclipse.org/bugs/show_bug.cgi?id=147354" TargetMode="External" /><Relationship Id="rId24" Type="http://schemas.openxmlformats.org/officeDocument/2006/relationships/hyperlink" Target="https://bugs.eclipse.org/bugs/show_bug.cgi?id=147356" TargetMode="External" /><Relationship Id="rId25" Type="http://schemas.openxmlformats.org/officeDocument/2006/relationships/hyperlink" Target="https://bugs.eclipse.org/bugs/show_bug.cgi?id=147431" TargetMode="External" /><Relationship Id="rId26" Type="http://schemas.openxmlformats.org/officeDocument/2006/relationships/hyperlink" Target="https://bugs.eclipse.org/bugs/show_bug.cgi?id=140073" TargetMode="External" /><Relationship Id="rId27" Type="http://schemas.openxmlformats.org/officeDocument/2006/relationships/hyperlink" Target="https://bugs.eclipse.org/bugs/show_bug.cgi?id=140073" TargetMode="External" /><Relationship Id="rId28" Type="http://schemas.openxmlformats.org/officeDocument/2006/relationships/hyperlink" Target="https://bugs.eclipse.org/bugs/show_bug.cgi?id=140073" TargetMode="External" /><Relationship Id="rId29" Type="http://schemas.openxmlformats.org/officeDocument/2006/relationships/hyperlink" Target="https://bugs.eclipse.org/bugs/show_bug.cgi?id=140073" TargetMode="External" /><Relationship Id="rId30" Type="http://schemas.openxmlformats.org/officeDocument/2006/relationships/hyperlink" Target="https://bugs.eclipse.org/bugs/show_bug.cgi?id=147349" TargetMode="External" /><Relationship Id="rId31" Type="http://schemas.openxmlformats.org/officeDocument/2006/relationships/hyperlink" Target="https://bugs.eclipse.org/bugs/show_bug.cgi?id=147349" TargetMode="External" /><Relationship Id="rId32" Type="http://schemas.openxmlformats.org/officeDocument/2006/relationships/hyperlink" Target="https://bugs.eclipse.org/bugs/show_bug.cgi?id=135941" TargetMode="External" /><Relationship Id="rId33" Type="http://schemas.openxmlformats.org/officeDocument/2006/relationships/hyperlink" Target="https://bugs.eclipse.org/bugs/show_bug.cgi?id=135941" TargetMode="External" /><Relationship Id="rId34" Type="http://schemas.openxmlformats.org/officeDocument/2006/relationships/hyperlink" Target="https://bugs.eclipse.org/bugs/show_bug.cgi?id=140073" TargetMode="External" /><Relationship Id="rId35" Type="http://schemas.openxmlformats.org/officeDocument/2006/relationships/hyperlink" Target="https://bugs.eclipse.org/bugs/show_bug.cgi?id=140073" TargetMode="External" /><Relationship Id="rId36" Type="http://schemas.openxmlformats.org/officeDocument/2006/relationships/hyperlink" Target="https://bugs.eclipse.org/bugs/show_bug.cgi?id=140073" TargetMode="External" /><Relationship Id="rId37" Type="http://schemas.openxmlformats.org/officeDocument/2006/relationships/hyperlink" Target="https://bugs.eclipse.org/bugs/show_bug.cgi?id=140073" TargetMode="External" /><Relationship Id="rId38" Type="http://schemas.openxmlformats.org/officeDocument/2006/relationships/hyperlink" Target="https://bugs.eclipse.org/bugs/show_bug.cgi?id=140073" TargetMode="External" /><Relationship Id="rId39" Type="http://schemas.openxmlformats.org/officeDocument/2006/relationships/hyperlink" Target="https://bugs.eclipse.org/bugs/show_bug.cgi?id=140073" TargetMode="External" /><Relationship Id="rId40" Type="http://schemas.openxmlformats.org/officeDocument/2006/relationships/hyperlink" Target="https://bugs.eclipse.org/bugs/show_bug.cgi?id=140073" TargetMode="External" /><Relationship Id="rId41" Type="http://schemas.openxmlformats.org/officeDocument/2006/relationships/hyperlink" Target="https://bugs.eclipse.org/bugs/show_bug.cgi?id=140073" TargetMode="External" /><Relationship Id="rId42" Type="http://schemas.openxmlformats.org/officeDocument/2006/relationships/hyperlink" Target="https://bugs.eclipse.org/bugs/show_bug.cgi?id=140073" TargetMode="External" /><Relationship Id="rId43" Type="http://schemas.openxmlformats.org/officeDocument/2006/relationships/hyperlink" Target="https://bugs.eclipse.org/bugs/show_bug.cgi?id=140073" TargetMode="External" /><Relationship Id="rId44" Type="http://schemas.openxmlformats.org/officeDocument/2006/relationships/hyperlink" Target="https://bugs.eclipse.org/bugs/show_bug.cgi?id=140073" TargetMode="External" /><Relationship Id="rId45" Type="http://schemas.openxmlformats.org/officeDocument/2006/relationships/hyperlink" Target="https://bugs.eclipse.org/bugs/show_bug.cgi?id=140073" TargetMode="External" /><Relationship Id="rId46" Type="http://schemas.openxmlformats.org/officeDocument/2006/relationships/hyperlink" Target="https://bugs.eclipse.org/bugs/show_bug.cgi?id=143764" TargetMode="External" /><Relationship Id="rId47" Type="http://schemas.openxmlformats.org/officeDocument/2006/relationships/hyperlink" Target="https://bugs.eclipse.org/bugs/show_bug.cgi?id=143764" TargetMode="External" /><Relationship Id="rId48" Type="http://schemas.openxmlformats.org/officeDocument/2006/relationships/hyperlink" Target="https://bugs.eclipse.org/bugs/show_bug.cgi?id=143764" TargetMode="External" /><Relationship Id="rId49" Type="http://schemas.openxmlformats.org/officeDocument/2006/relationships/hyperlink" Target="https://bugs.eclipse.org/bugs/show_bug.cgi?id=143764" TargetMode="External" /><Relationship Id="rId50" Type="http://schemas.openxmlformats.org/officeDocument/2006/relationships/hyperlink" Target="https://bugs.eclipse.org/bugs/show_bug.cgi?id=143764" TargetMode="External" /><Relationship Id="rId51" Type="http://schemas.openxmlformats.org/officeDocument/2006/relationships/hyperlink" Target="https://bugs.eclipse.org/bugs/show_bug.cgi?id=143764" TargetMode="External" /><Relationship Id="rId52" Type="http://schemas.openxmlformats.org/officeDocument/2006/relationships/hyperlink" Target="https://bugs.eclipse.org/bugs/show_bug.cgi?id=143764" TargetMode="External" /><Relationship Id="rId53" Type="http://schemas.openxmlformats.org/officeDocument/2006/relationships/hyperlink" Target="https://bugs.eclipse.org/bugs/show_bug.cgi?id=143764" TargetMode="External" /><Relationship Id="rId54" Type="http://schemas.openxmlformats.org/officeDocument/2006/relationships/hyperlink" Target="https://bugs.eclipse.org/bugs/show_bug.cgi?id=143764" TargetMode="External" /><Relationship Id="rId55" Type="http://schemas.openxmlformats.org/officeDocument/2006/relationships/hyperlink" Target="https://bugs.eclipse.org/bugs/show_bug.cgi?id=143764" TargetMode="External" /><Relationship Id="rId56" Type="http://schemas.openxmlformats.org/officeDocument/2006/relationships/hyperlink" Target="https://bugs.eclipse.org/bugs/show_bug.cgi?id=143764" TargetMode="External" /><Relationship Id="rId57" Type="http://schemas.openxmlformats.org/officeDocument/2006/relationships/hyperlink" Target="https://bugs.eclipse.org/bugs/show_bug.cgi?id=143764" TargetMode="External" /><Relationship Id="rId58" Type="http://schemas.openxmlformats.org/officeDocument/2006/relationships/hyperlink" Target="https://bugs.eclipse.org/bugs/show_bug.cgi?id=143764" TargetMode="External" /><Relationship Id="rId59" Type="http://schemas.openxmlformats.org/officeDocument/2006/relationships/hyperlink" Target="https://bugs.eclipse.org/bugs/show_bug.cgi?id=143764" TargetMode="External" /><Relationship Id="rId60" Type="http://schemas.openxmlformats.org/officeDocument/2006/relationships/hyperlink" Target="https://bugs.eclipse.org/bugs/show_bug.cgi?id=143764" TargetMode="External" /><Relationship Id="rId61" Type="http://schemas.openxmlformats.org/officeDocument/2006/relationships/hyperlink" Target="https://bugs.eclipse.org/bugs/show_bug.cgi?id=134895" TargetMode="External" /><Relationship Id="rId62" Type="http://schemas.openxmlformats.org/officeDocument/2006/relationships/hyperlink" Target="https://bugs.eclipse.org/bugs/show_bug.cgi?id=145775" TargetMode="External" /><Relationship Id="rId63" Type="http://schemas.openxmlformats.org/officeDocument/2006/relationships/hyperlink" Target="https://bugs.eclipse.org/bugs/show_bug.cgi?id=147974" TargetMode="External" /><Relationship Id="rId64" Type="http://schemas.openxmlformats.org/officeDocument/2006/relationships/hyperlink" Target="https://bugs.eclipse.org/bugs/show_bug.cgi?id=149241" TargetMode="External" /><Relationship Id="rId65" Type="http://schemas.openxmlformats.org/officeDocument/2006/relationships/drawing" Target="../drawings/drawing3.xml" /><Relationship Id="rId66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3187" TargetMode="External" /><Relationship Id="rId2" Type="http://schemas.openxmlformats.org/officeDocument/2006/relationships/hyperlink" Target="https://bugs.eclipse.org/bugs/show_bug.cgi?id=143192" TargetMode="External" /><Relationship Id="rId3" Type="http://schemas.openxmlformats.org/officeDocument/2006/relationships/hyperlink" Target="https://bugs.eclipse.org/bugs/show_bug.cgi?id=143180" TargetMode="External" /><Relationship Id="rId4" Type="http://schemas.openxmlformats.org/officeDocument/2006/relationships/hyperlink" Target="https://bugs.eclipse.org/bugs/show_bug.cgi?id=143181" TargetMode="External" /><Relationship Id="rId5" Type="http://schemas.openxmlformats.org/officeDocument/2006/relationships/hyperlink" Target="https://bugs.eclipse.org/bugs/show_bug.cgi?id=143182" TargetMode="External" /><Relationship Id="rId6" Type="http://schemas.openxmlformats.org/officeDocument/2006/relationships/hyperlink" Target="https://bugs.eclipse.org/bugs/show_bug.cgi?id=143183" TargetMode="External" /><Relationship Id="rId7" Type="http://schemas.openxmlformats.org/officeDocument/2006/relationships/hyperlink" Target="https://bugs.eclipse.org/bugs/show_bug.cgi?id=143190" TargetMode="External" /><Relationship Id="rId8" Type="http://schemas.openxmlformats.org/officeDocument/2006/relationships/hyperlink" Target="https://bugs.eclipse.org/bugs/show_bug.cgi?id=143189" TargetMode="External" /><Relationship Id="rId9" Type="http://schemas.openxmlformats.org/officeDocument/2006/relationships/hyperlink" Target="https://bugs.eclipse.org/bugs/show_bug.cgi?id=143184" TargetMode="External" /><Relationship Id="rId10" Type="http://schemas.openxmlformats.org/officeDocument/2006/relationships/hyperlink" Target="https://bugs.eclipse.org/bugs/show_bug.cgi?id=143185" TargetMode="External" /><Relationship Id="rId11" Type="http://schemas.openxmlformats.org/officeDocument/2006/relationships/hyperlink" Target="https://bugs.eclipse.org/bugs/show_bug.cgi?id=143195" TargetMode="External" /><Relationship Id="rId12" Type="http://schemas.openxmlformats.org/officeDocument/2006/relationships/hyperlink" Target="https://bugs.eclipse.org/bugs/show_bug.cgi?id=143178" TargetMode="External" /><Relationship Id="rId13" Type="http://schemas.openxmlformats.org/officeDocument/2006/relationships/hyperlink" Target="https://bugs.eclipse.org/bugs/show_bug.cgi?id=143179" TargetMode="External" /><Relationship Id="rId14" Type="http://schemas.openxmlformats.org/officeDocument/2006/relationships/hyperlink" Target="https://bugs.eclipse.org/bugs/show_bug.cgi?id=143186" TargetMode="External" /><Relationship Id="rId15" Type="http://schemas.openxmlformats.org/officeDocument/2006/relationships/hyperlink" Target="https://bugs.eclipse.org/bugs/show_bug.cgi?id=143188" TargetMode="External" /><Relationship Id="rId16" Type="http://schemas.openxmlformats.org/officeDocument/2006/relationships/hyperlink" Target="https://bugs.eclipse.org/bugs/show_bug.cgi?id=143191" TargetMode="External" /><Relationship Id="rId17" Type="http://schemas.openxmlformats.org/officeDocument/2006/relationships/hyperlink" Target="https://bugs.eclipse.org/bugs/show_bug.cgi?id=143193" TargetMode="External" /><Relationship Id="rId18" Type="http://schemas.openxmlformats.org/officeDocument/2006/relationships/hyperlink" Target="https://bugs.eclipse.org/bugs/show_bug.cgi?id=143194" TargetMode="External" /><Relationship Id="rId19" Type="http://schemas.openxmlformats.org/officeDocument/2006/relationships/hyperlink" Target="https://bugs.eclipse.org/bugs/show_bug.cgi?id=147971" TargetMode="External" /><Relationship Id="rId20" Type="http://schemas.openxmlformats.org/officeDocument/2006/relationships/hyperlink" Target="https://bugs.eclipse.org/bugs/show_bug.cgi?id=147970" TargetMode="External" /><Relationship Id="rId21" Type="http://schemas.openxmlformats.org/officeDocument/2006/relationships/hyperlink" Target="https://bugs.eclipse.org/bugs/show_bug.cgi?id=150761" TargetMode="External" /><Relationship Id="rId22" Type="http://schemas.openxmlformats.org/officeDocument/2006/relationships/comments" Target="../comments4.xml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4.xml" /><Relationship Id="rId25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9238" TargetMode="External" /><Relationship Id="rId2" Type="http://schemas.openxmlformats.org/officeDocument/2006/relationships/hyperlink" Target="https://bugs.eclipse.org/bugs/show_bug.cgi?id=147973" TargetMode="External" /><Relationship Id="rId3" Type="http://schemas.openxmlformats.org/officeDocument/2006/relationships/hyperlink" Target="https://bugs.eclipse.org/bugs/show_bug.cgi?id=150638" TargetMode="External" /><Relationship Id="rId4" Type="http://schemas.openxmlformats.org/officeDocument/2006/relationships/hyperlink" Target="https://bugs.eclipse.org/bugs/show_bug.cgi?id=147156" TargetMode="External" /><Relationship Id="rId5" Type="http://schemas.openxmlformats.org/officeDocument/2006/relationships/hyperlink" Target="https://bugs.eclipse.org/bugs/show_bug.cgi?id=147158" TargetMode="External" /><Relationship Id="rId6" Type="http://schemas.openxmlformats.org/officeDocument/2006/relationships/hyperlink" Target="https://bugs.eclipse.org/bugs/show_bug.cgi?id=147157" TargetMode="External" /><Relationship Id="rId7" Type="http://schemas.openxmlformats.org/officeDocument/2006/relationships/hyperlink" Target="https://bugs.eclipse.org/bugs/show_bug.cgi?id=147164" TargetMode="External" /><Relationship Id="rId8" Type="http://schemas.openxmlformats.org/officeDocument/2006/relationships/hyperlink" Target="https://bugs.eclipse.org/bugs/show_bug.cgi?id=147169" TargetMode="External" /><Relationship Id="rId9" Type="http://schemas.openxmlformats.org/officeDocument/2006/relationships/hyperlink" Target="https://bugs.eclipse.org/bugs/show_bug.cgi?id=147174" TargetMode="External" /><Relationship Id="rId10" Type="http://schemas.openxmlformats.org/officeDocument/2006/relationships/hyperlink" Target="https://bugs.eclipse.org/bugs/show_bug.cgi?id=147173" TargetMode="External" /><Relationship Id="rId11" Type="http://schemas.openxmlformats.org/officeDocument/2006/relationships/hyperlink" Target="https://bugs.eclipse.org/bugs/show_bug.cgi?id=147178" TargetMode="External" /><Relationship Id="rId12" Type="http://schemas.openxmlformats.org/officeDocument/2006/relationships/hyperlink" Target="https://bugs.eclipse.org/bugs/show_bug.cgi?id=147150" TargetMode="External" /><Relationship Id="rId13" Type="http://schemas.openxmlformats.org/officeDocument/2006/relationships/hyperlink" Target="https://bugs.eclipse.org/bugs/show_bug.cgi?id=147151" TargetMode="External" /><Relationship Id="rId14" Type="http://schemas.openxmlformats.org/officeDocument/2006/relationships/hyperlink" Target="https://bugs.eclipse.org/bugs/show_bug.cgi?id=147177" TargetMode="External" /><Relationship Id="rId15" Type="http://schemas.openxmlformats.org/officeDocument/2006/relationships/hyperlink" Target="https://bugs.eclipse.org/bugs/show_bug.cgi?id=147165" TargetMode="External" /><Relationship Id="rId16" Type="http://schemas.openxmlformats.org/officeDocument/2006/relationships/hyperlink" Target="https://bugs.eclipse.org/bugs/show_bug.cgi?id=147176" TargetMode="External" /><Relationship Id="rId17" Type="http://schemas.openxmlformats.org/officeDocument/2006/relationships/hyperlink" Target="https://bugs.eclipse.org/bugs/show_bug.cgi?id=147167" TargetMode="External" /><Relationship Id="rId18" Type="http://schemas.openxmlformats.org/officeDocument/2006/relationships/hyperlink" Target="https://bugs.eclipse.org/bugs/show_bug.cgi?id=147155" TargetMode="External" /><Relationship Id="rId19" Type="http://schemas.openxmlformats.org/officeDocument/2006/relationships/hyperlink" Target="https://bugs.eclipse.org/bugs/show_bug.cgi?id=147154" TargetMode="External" /><Relationship Id="rId20" Type="http://schemas.openxmlformats.org/officeDocument/2006/relationships/hyperlink" Target="https://bugs.eclipse.org/bugs/show_bug.cgi?id=147163" TargetMode="External" /><Relationship Id="rId21" Type="http://schemas.openxmlformats.org/officeDocument/2006/relationships/hyperlink" Target="https://bugs.eclipse.org/bugs/show_bug.cgi?id=147172" TargetMode="External" /><Relationship Id="rId22" Type="http://schemas.openxmlformats.org/officeDocument/2006/relationships/hyperlink" Target="https://bugs.eclipse.org/bugs/show_bug.cgi?id=147153" TargetMode="External" /><Relationship Id="rId23" Type="http://schemas.openxmlformats.org/officeDocument/2006/relationships/hyperlink" Target="https://bugs.eclipse.org/bugs/show_bug.cgi?id=147149" TargetMode="External" /><Relationship Id="rId24" Type="http://schemas.openxmlformats.org/officeDocument/2006/relationships/hyperlink" Target="https://bugs.eclipse.org/bugs/show_bug.cgi?id=147162" TargetMode="External" /><Relationship Id="rId25" Type="http://schemas.openxmlformats.org/officeDocument/2006/relationships/hyperlink" Target="https://bugs.eclipse.org/bugs/show_bug.cgi?id=147166" TargetMode="External" /><Relationship Id="rId26" Type="http://schemas.openxmlformats.org/officeDocument/2006/relationships/hyperlink" Target="https://bugs.eclipse.org/bugs/show_bug.cgi?id=147171" TargetMode="External" /><Relationship Id="rId27" Type="http://schemas.openxmlformats.org/officeDocument/2006/relationships/hyperlink" Target="https://bugs.eclipse.org/bugs/show_bug.cgi?id=147161" TargetMode="External" /><Relationship Id="rId28" Type="http://schemas.openxmlformats.org/officeDocument/2006/relationships/hyperlink" Target="https://bugs.eclipse.org/bugs/show_bug.cgi?id=147152" TargetMode="External" /><Relationship Id="rId29" Type="http://schemas.openxmlformats.org/officeDocument/2006/relationships/hyperlink" Target="https://bugs.eclipse.org/bugs/show_bug.cgi?id=147148" TargetMode="External" /><Relationship Id="rId30" Type="http://schemas.openxmlformats.org/officeDocument/2006/relationships/hyperlink" Target="https://bugs.eclipse.org/bugs/show_bug.cgi?id=147147" TargetMode="External" /><Relationship Id="rId31" Type="http://schemas.openxmlformats.org/officeDocument/2006/relationships/hyperlink" Target="https://bugs.eclipse.org/bugs/show_bug.cgi?id=147144" TargetMode="External" /><Relationship Id="rId32" Type="http://schemas.openxmlformats.org/officeDocument/2006/relationships/hyperlink" Target="https://bugs.eclipse.org/bugs/show_bug.cgi?id=147141" TargetMode="External" /><Relationship Id="rId33" Type="http://schemas.openxmlformats.org/officeDocument/2006/relationships/hyperlink" Target="https://bugs.eclipse.org/bugs/show_bug.cgi?id=145171" TargetMode="External" /><Relationship Id="rId34" Type="http://schemas.openxmlformats.org/officeDocument/2006/relationships/hyperlink" Target="https://bugs.eclipse.org/bugs/show_bug.cgi?id=146946" TargetMode="External" /><Relationship Id="rId3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501" TargetMode="External" /><Relationship Id="rId2" Type="http://schemas.openxmlformats.org/officeDocument/2006/relationships/hyperlink" Target="https://bugs.eclipse.org/bugs/show_bug.cgi?id=147182" TargetMode="External" /><Relationship Id="rId3" Type="http://schemas.openxmlformats.org/officeDocument/2006/relationships/hyperlink" Target="https://bugs.eclipse.org/bugs/show_bug.cgi?id=146937" TargetMode="External" /><Relationship Id="rId4" Type="http://schemas.openxmlformats.org/officeDocument/2006/relationships/hyperlink" Target="https://bugs.eclipse.org/bugs/show_bug.cgi?id=147183" TargetMode="External" /><Relationship Id="rId5" Type="http://schemas.openxmlformats.org/officeDocument/2006/relationships/hyperlink" Target="https://bugs.eclipse.org/bugs/show_bug.cgi?id=146940" TargetMode="External" /><Relationship Id="rId6" Type="http://schemas.openxmlformats.org/officeDocument/2006/relationships/hyperlink" Target="https://bugs.eclipse.org/bugs/show_bug.cgi?id=147184" TargetMode="External" /><Relationship Id="rId7" Type="http://schemas.openxmlformats.org/officeDocument/2006/relationships/hyperlink" Target="https://bugs.eclipse.org/bugs/show_bug.cgi?id=147185" TargetMode="External" /><Relationship Id="rId8" Type="http://schemas.openxmlformats.org/officeDocument/2006/relationships/hyperlink" Target="https://bugs.eclipse.org/bugs/show_bug.cgi?id=146938" TargetMode="External" /><Relationship Id="rId9" Type="http://schemas.openxmlformats.org/officeDocument/2006/relationships/hyperlink" Target="https://bugs.eclipse.org/bugs/show_bug.cgi?id=146941" TargetMode="External" /><Relationship Id="rId10" Type="http://schemas.openxmlformats.org/officeDocument/2006/relationships/hyperlink" Target="https://bugs.eclipse.org/bugs/show_bug.cgi?id=147194" TargetMode="External" /><Relationship Id="rId11" Type="http://schemas.openxmlformats.org/officeDocument/2006/relationships/hyperlink" Target="https://bugs.eclipse.org/bugs/show_bug.cgi?id=147188" TargetMode="External" /><Relationship Id="rId12" Type="http://schemas.openxmlformats.org/officeDocument/2006/relationships/hyperlink" Target="https://bugs.eclipse.org/bugs/show_bug.cgi?id=147195" TargetMode="External" /><Relationship Id="rId13" Type="http://schemas.openxmlformats.org/officeDocument/2006/relationships/hyperlink" Target="https://bugs.eclipse.org/bugs/show_bug.cgi?id=147186" TargetMode="External" /><Relationship Id="rId14" Type="http://schemas.openxmlformats.org/officeDocument/2006/relationships/hyperlink" Target="https://bugs.eclipse.org/bugs/show_bug.cgi?id=147187" TargetMode="External" /><Relationship Id="rId15" Type="http://schemas.openxmlformats.org/officeDocument/2006/relationships/hyperlink" Target="https://bugs.eclipse.org/bugs/show_bug.cgi?id=147189" TargetMode="External" /><Relationship Id="rId16" Type="http://schemas.openxmlformats.org/officeDocument/2006/relationships/hyperlink" Target="https://bugs.eclipse.org/bugs/show_bug.cgi?id=147196" TargetMode="External" /><Relationship Id="rId17" Type="http://schemas.openxmlformats.org/officeDocument/2006/relationships/hyperlink" Target="https://bugs.eclipse.org/bugs/show_bug.cgi?id=147198" TargetMode="External" /><Relationship Id="rId18" Type="http://schemas.openxmlformats.org/officeDocument/2006/relationships/hyperlink" Target="https://bugs.eclipse.org/bugs/show_bug.cgi?id=147191" TargetMode="External" /><Relationship Id="rId19" Type="http://schemas.openxmlformats.org/officeDocument/2006/relationships/hyperlink" Target="https://bugs.eclipse.org/bugs/show_bug.cgi?id=147193" TargetMode="External" /><Relationship Id="rId2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6341" TargetMode="External" /><Relationship Id="rId2" Type="http://schemas.openxmlformats.org/officeDocument/2006/relationships/hyperlink" Target="https://bugs.eclipse.org/bugs/show_bug.cgi?id=134898" TargetMode="External" /><Relationship Id="rId3" Type="http://schemas.openxmlformats.org/officeDocument/2006/relationships/hyperlink" Target="https://bugs.eclipse.org/bugs/show_bug.cgi?id=136341" TargetMode="External" /><Relationship Id="rId4" Type="http://schemas.openxmlformats.org/officeDocument/2006/relationships/hyperlink" Target="https://bugs.eclipse.org/bugs/show_bug.cgi?id=136341" TargetMode="External" /><Relationship Id="rId5" Type="http://schemas.openxmlformats.org/officeDocument/2006/relationships/hyperlink" Target="https://bugs.eclipse.org/bugs/show_bug.cgi?id=136341" TargetMode="External" /><Relationship Id="rId6" Type="http://schemas.openxmlformats.org/officeDocument/2006/relationships/hyperlink" Target="https://bugs.eclipse.org/bugs/show_bug.cgi?id=147975" TargetMode="External" /><Relationship Id="rId7" Type="http://schemas.openxmlformats.org/officeDocument/2006/relationships/hyperlink" Target="https://bugs.eclipse.org/bugs/show_bug.cgi?id=149236" TargetMode="External" /><Relationship Id="rId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46437" TargetMode="External" /><Relationship Id="rId2" Type="http://schemas.openxmlformats.org/officeDocument/2006/relationships/hyperlink" Target="https://bugs.eclipse.org/bugs/show_bug.cgi?id=146441" TargetMode="External" /><Relationship Id="rId3" Type="http://schemas.openxmlformats.org/officeDocument/2006/relationships/hyperlink" Target="https://bugs.eclipse.org/bugs/show_bug.cgi?id=146467" TargetMode="External" /><Relationship Id="rId4" Type="http://schemas.openxmlformats.org/officeDocument/2006/relationships/hyperlink" Target="https://bugs.eclipse.org/bugs/show_bug.cgi?id=146436" TargetMode="External" /><Relationship Id="rId5" Type="http://schemas.openxmlformats.org/officeDocument/2006/relationships/hyperlink" Target="https://bugs.eclipse.org/bugs/show_bug.cgi?id=146438" TargetMode="External" /><Relationship Id="rId6" Type="http://schemas.openxmlformats.org/officeDocument/2006/relationships/hyperlink" Target="https://bugs.eclipse.org/bugs/show_bug.cgi?id=146453" TargetMode="External" /><Relationship Id="rId7" Type="http://schemas.openxmlformats.org/officeDocument/2006/relationships/hyperlink" Target="https://bugs.eclipse.org/bugs/show_bug.cgi?id=151423" TargetMode="External" /><Relationship Id="rId8" Type="http://schemas.openxmlformats.org/officeDocument/2006/relationships/hyperlink" Target="https://bugs.eclipse.org/bugs/show_bug.cgi?id=151424" TargetMode="External" /><Relationship Id="rId9" Type="http://schemas.openxmlformats.org/officeDocument/2006/relationships/hyperlink" Target="https://bugs.eclipse.org/bugs/show_bug.cgi?id=151426" TargetMode="External" /><Relationship Id="rId10" Type="http://schemas.openxmlformats.org/officeDocument/2006/relationships/hyperlink" Target="https://bugs.eclipse.org/bugs/show_bug.cgi?id=151782" TargetMode="External" /><Relationship Id="rId11" Type="http://schemas.openxmlformats.org/officeDocument/2006/relationships/hyperlink" Target="https://bugs.eclipse.org/bugs/show_bug.cgi?id=151783" TargetMode="External" /><Relationship Id="rId12" Type="http://schemas.openxmlformats.org/officeDocument/2006/relationships/hyperlink" Target="https://bugs.eclipse.org/bugs/show_bug.cgi?id=151784" TargetMode="External" /><Relationship Id="rId13" Type="http://schemas.openxmlformats.org/officeDocument/2006/relationships/hyperlink" Target="https://bugs.eclipse.org/bugs/show_bug.cgi?id=151785" TargetMode="External" /><Relationship Id="rId14" Type="http://schemas.openxmlformats.org/officeDocument/2006/relationships/hyperlink" Target="https://bugs.eclipse.org/bugs/show_bug.cgi?id=151820" TargetMode="External" /><Relationship Id="rId15" Type="http://schemas.openxmlformats.org/officeDocument/2006/relationships/hyperlink" Target="https://bugs.eclipse.org/bugs/show_bug.cgi?id=151821" TargetMode="External" /><Relationship Id="rId16" Type="http://schemas.openxmlformats.org/officeDocument/2006/relationships/hyperlink" Target="https://bugs.eclipse.org/bugs/show_bug.cgi?id=151824" TargetMode="External" /><Relationship Id="rId17" Type="http://schemas.openxmlformats.org/officeDocument/2006/relationships/hyperlink" Target="https://bugs.eclipse.org/bugs/show_bug.cgi?id=151826" TargetMode="External" /><Relationship Id="rId18" Type="http://schemas.openxmlformats.org/officeDocument/2006/relationships/hyperlink" Target="https://bugs.eclipse.org/bugs/show_bug.cgi?id=151827" TargetMode="External" /><Relationship Id="rId19" Type="http://schemas.openxmlformats.org/officeDocument/2006/relationships/hyperlink" Target="https://bugs.eclipse.org/bugs/show_bug.cgi?id=151828" TargetMode="External" /><Relationship Id="rId20" Type="http://schemas.openxmlformats.org/officeDocument/2006/relationships/hyperlink" Target="https://bugs.eclipse.org/bugs/show_bug.cgi?id=151829" TargetMode="External" /><Relationship Id="rId21" Type="http://schemas.openxmlformats.org/officeDocument/2006/relationships/hyperlink" Target="https://bugs.eclipse.org/bugs/show_bug.cgi?id=151830" TargetMode="External" /><Relationship Id="rId22" Type="http://schemas.openxmlformats.org/officeDocument/2006/relationships/hyperlink" Target="https://bugs.eclipse.org/bugs/show_bug.cgi?id=151831" TargetMode="External" /><Relationship Id="rId23" Type="http://schemas.openxmlformats.org/officeDocument/2006/relationships/hyperlink" Target="https://bugs.eclipse.org/bugs/show_bug.cgi?id=151832" TargetMode="External" /><Relationship Id="rId24" Type="http://schemas.openxmlformats.org/officeDocument/2006/relationships/hyperlink" Target="https://bugs.eclipse.org/bugs/show_bug.cgi?id=151834" TargetMode="External" /><Relationship Id="rId25" Type="http://schemas.openxmlformats.org/officeDocument/2006/relationships/hyperlink" Target="https://bugs.eclipse.org/bugs/show_bug.cgi?id=151835" TargetMode="External" /><Relationship Id="rId26" Type="http://schemas.openxmlformats.org/officeDocument/2006/relationships/hyperlink" Target="https://bugs.eclipse.org/bugs/show_bug.cgi?id=151836" TargetMode="External" /><Relationship Id="rId27" Type="http://schemas.openxmlformats.org/officeDocument/2006/relationships/hyperlink" Target="https://bugs.eclipse.org/bugs/show_bug.cgi?id=151837" TargetMode="External" /><Relationship Id="rId28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bugs.eclipse.org/bugs/show_bug.cgi?id=133269" TargetMode="External" /><Relationship Id="rId2" Type="http://schemas.openxmlformats.org/officeDocument/2006/relationships/hyperlink" Target="https://bugs.eclipse.org/bugs/show_bug.cgi?id=140019" TargetMode="External" /><Relationship Id="rId3" Type="http://schemas.openxmlformats.org/officeDocument/2006/relationships/hyperlink" Target="https://bugs.eclipse.org/bugs/show_bug.cgi?id=138784" TargetMode="External" /><Relationship Id="rId4" Type="http://schemas.openxmlformats.org/officeDocument/2006/relationships/hyperlink" Target="https://bugs.eclipse.org/bugs/show_bug.cgi?id=145669" TargetMode="External" /><Relationship Id="rId5" Type="http://schemas.openxmlformats.org/officeDocument/2006/relationships/hyperlink" Target="https://bugs.eclipse.org/bugs/show_bug.cgi?id=145670" TargetMode="External" /><Relationship Id="rId6" Type="http://schemas.openxmlformats.org/officeDocument/2006/relationships/hyperlink" Target="https://bugs.eclipse.org/bugs/show_bug.cgi?id=145671" TargetMode="External" /><Relationship Id="rId7" Type="http://schemas.openxmlformats.org/officeDocument/2006/relationships/hyperlink" Target="https://bugs.eclipse.org/bugs/show_bug.cgi?id=146487" TargetMode="External" /><Relationship Id="rId8" Type="http://schemas.openxmlformats.org/officeDocument/2006/relationships/hyperlink" Target="https://bugs.eclipse.org/bugs/show_bug.cgi?id=146449" TargetMode="External" /><Relationship Id="rId9" Type="http://schemas.openxmlformats.org/officeDocument/2006/relationships/hyperlink" Target="https://bugs.eclipse.org/bugs/show_bug.cgi?id=146489" TargetMode="External" /><Relationship Id="rId10" Type="http://schemas.openxmlformats.org/officeDocument/2006/relationships/hyperlink" Target="https://bugs.eclipse.org/bugs/show_bug.cgi?id=146491" TargetMode="External" /><Relationship Id="rId11" Type="http://schemas.openxmlformats.org/officeDocument/2006/relationships/hyperlink" Target="https://bugs.eclipse.org/bugs/show_bug.cgi?id=146493" TargetMode="External" /><Relationship Id="rId12" Type="http://schemas.openxmlformats.org/officeDocument/2006/relationships/hyperlink" Target="https://bugs.eclipse.org/bugs/show_bug.cgi?id=146494" TargetMode="External" /><Relationship Id="rId13" Type="http://schemas.openxmlformats.org/officeDocument/2006/relationships/hyperlink" Target="https://bugs.eclipse.org/bugs/show_bug.cgi?id=147135" TargetMode="External" /><Relationship Id="rId14" Type="http://schemas.openxmlformats.org/officeDocument/2006/relationships/hyperlink" Target="https://bugs.eclipse.org/bugs/show_bug.cgi?id=146499" TargetMode="External" /><Relationship Id="rId15" Type="http://schemas.openxmlformats.org/officeDocument/2006/relationships/hyperlink" Target="https://bugs.eclipse.org/bugs/show_bug.cgi?id=150766" TargetMode="External" /><Relationship Id="rId16" Type="http://schemas.openxmlformats.org/officeDocument/2006/relationships/hyperlink" Target="https://bugs.eclipse.org/bugs/show_bug.cgi?id=150767" TargetMode="External" /><Relationship Id="rId17" Type="http://schemas.openxmlformats.org/officeDocument/2006/relationships/hyperlink" Target="https://bugs.eclipse.org/bugs/show_bug.cgi?id=150768" TargetMode="External" /><Relationship Id="rId18" Type="http://schemas.openxmlformats.org/officeDocument/2006/relationships/hyperlink" Target="https://bugs.eclipse.org/bugs/show_bug.cgi?id=150769" TargetMode="External" /><Relationship Id="rId19" Type="http://schemas.openxmlformats.org/officeDocument/2006/relationships/hyperlink" Target="https://bugs.eclipse.org/bugs/show_bug.cgi?id=150770" TargetMode="External" /><Relationship Id="rId20" Type="http://schemas.openxmlformats.org/officeDocument/2006/relationships/hyperlink" Target="https://bugs.eclipse.org/bugs/show_bug.cgi?id=150771" TargetMode="External" /><Relationship Id="rId21" Type="http://schemas.openxmlformats.org/officeDocument/2006/relationships/drawing" Target="../drawings/drawing9.xml" /><Relationship Id="rId2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"/>
  <sheetViews>
    <sheetView tabSelected="1" workbookViewId="0" topLeftCell="A19">
      <selection activeCell="C4" sqref="C4"/>
    </sheetView>
  </sheetViews>
  <sheetFormatPr defaultColWidth="9.140625" defaultRowHeight="12.75"/>
  <cols>
    <col min="1" max="1" width="20.8515625" style="0" customWidth="1"/>
    <col min="2" max="2" width="34.7109375" style="0" customWidth="1"/>
  </cols>
  <sheetData>
    <row r="2" spans="2:18" ht="12.75">
      <c r="B2" s="51" t="s">
        <v>200</v>
      </c>
      <c r="C2" s="71" t="s">
        <v>196</v>
      </c>
      <c r="D2" s="71"/>
      <c r="E2" s="71"/>
      <c r="F2" s="71"/>
      <c r="G2" s="71"/>
      <c r="H2" s="71" t="s">
        <v>197</v>
      </c>
      <c r="I2" s="71"/>
      <c r="J2" s="71"/>
      <c r="K2" s="71" t="s">
        <v>199</v>
      </c>
      <c r="L2" s="71"/>
      <c r="M2" s="71"/>
      <c r="N2" s="71"/>
      <c r="O2" s="71" t="s">
        <v>198</v>
      </c>
      <c r="P2" s="71"/>
      <c r="Q2" s="71"/>
      <c r="R2" s="71"/>
    </row>
    <row r="3" spans="2:19" ht="12.75">
      <c r="B3" t="s">
        <v>112</v>
      </c>
      <c r="C3" s="45">
        <v>38882</v>
      </c>
      <c r="D3" s="45">
        <f>C3+6</f>
        <v>38888</v>
      </c>
      <c r="E3" s="63">
        <f>D3+8</f>
        <v>38896</v>
      </c>
      <c r="F3" s="63">
        <f>E3+7</f>
        <v>38903</v>
      </c>
      <c r="G3" s="63">
        <f aca="true" t="shared" si="0" ref="G3:S3">F3+7</f>
        <v>38910</v>
      </c>
      <c r="H3" s="64">
        <f t="shared" si="0"/>
        <v>38917</v>
      </c>
      <c r="I3" s="46">
        <f t="shared" si="0"/>
        <v>38924</v>
      </c>
      <c r="J3" s="46">
        <f t="shared" si="0"/>
        <v>38931</v>
      </c>
      <c r="K3" s="45">
        <f t="shared" si="0"/>
        <v>38938</v>
      </c>
      <c r="L3" s="45">
        <f t="shared" si="0"/>
        <v>38945</v>
      </c>
      <c r="M3" s="45">
        <f t="shared" si="0"/>
        <v>38952</v>
      </c>
      <c r="N3" s="45">
        <f t="shared" si="0"/>
        <v>38959</v>
      </c>
      <c r="O3" s="46">
        <f t="shared" si="0"/>
        <v>38966</v>
      </c>
      <c r="P3" s="46">
        <f t="shared" si="0"/>
        <v>38973</v>
      </c>
      <c r="Q3" s="46">
        <f t="shared" si="0"/>
        <v>38980</v>
      </c>
      <c r="R3" s="46">
        <f t="shared" si="0"/>
        <v>38987</v>
      </c>
      <c r="S3" s="17">
        <f t="shared" si="0"/>
        <v>38994</v>
      </c>
    </row>
    <row r="4" spans="2:19" ht="12.75">
      <c r="B4" t="s">
        <v>201</v>
      </c>
      <c r="C4" s="42" t="e">
        <f>SUM(Test!G36,Development!G50,Requirements!G83,Change_Management!G23,Architecture!G36,General!G40,#REF!)</f>
        <v>#REF!</v>
      </c>
      <c r="D4" s="42" t="e">
        <f>SUM(Test!H36,Development!H50,Requirements!H83,Change_Management!H23,Architecture!H36,General!H40,#REF!)</f>
        <v>#REF!</v>
      </c>
      <c r="E4" s="65" t="e">
        <f>SUM(Test!I36,Development!I50,Requirements!I83,Change_Management!I23,Architecture!I36,General!I40,#REF!)</f>
        <v>#REF!</v>
      </c>
      <c r="F4" s="65" t="e">
        <f>SUM(Test!J36,Development!J50,Requirements!J83,Change_Management!J23,Architecture!J36,General!J40,#REF!)</f>
        <v>#REF!</v>
      </c>
      <c r="G4" s="65" t="e">
        <f>SUM(Test!K36,Development!K50,Requirements!K83,Change_Management!K23,Architecture!K36,General!K40,#REF!)</f>
        <v>#REF!</v>
      </c>
      <c r="H4" s="66" t="e">
        <f>SUM(Test!L36,Development!L50,Requirements!L83,Change_Management!L23,Architecture!L36,General!L40,#REF!)</f>
        <v>#REF!</v>
      </c>
      <c r="I4" s="43" t="e">
        <f>SUM(Test!M36,Development!M50,Requirements!M83,Change_Management!M23,Architecture!M36,General!M40,#REF!)</f>
        <v>#REF!</v>
      </c>
      <c r="J4" s="43" t="e">
        <f>SUM(Test!N36,Development!N50,Requirements!N83,Change_Management!N23,Architecture!N36,General!N40,#REF!)</f>
        <v>#REF!</v>
      </c>
      <c r="K4" s="42" t="e">
        <f>SUM(Test!O36,Development!O50,Requirements!O83,Change_Management!O23,Architecture!O36,General!O40,#REF!)</f>
        <v>#REF!</v>
      </c>
      <c r="L4" s="42" t="e">
        <f>SUM(Test!P36,Development!P50,Requirements!P83,Change_Management!P23,Architecture!P36,General!P40,#REF!)</f>
        <v>#REF!</v>
      </c>
      <c r="M4" s="42" t="e">
        <f>SUM(Test!Q36,Development!Q50,Requirements!Q83,Change_Management!Q23,Architecture!Q36,General!Q40,#REF!)</f>
        <v>#REF!</v>
      </c>
      <c r="N4" s="42" t="e">
        <f>SUM(Test!R36,Development!R50,Requirements!R83,Change_Management!R23,Architecture!R36,General!R40,#REF!)</f>
        <v>#REF!</v>
      </c>
      <c r="O4" s="43" t="e">
        <f>SUM(Test!S36,Development!S50,Requirements!S83,Change_Management!S23,Architecture!S36,General!S40,#REF!)</f>
        <v>#REF!</v>
      </c>
      <c r="P4" s="43" t="e">
        <f>SUM(Test!T36,Development!T50,Requirements!T83,Change_Management!T23,Architecture!T36,General!T40,#REF!)</f>
        <v>#REF!</v>
      </c>
      <c r="Q4" s="43" t="e">
        <f>SUM(Test!U36,Development!U50,Requirements!U83,Change_Management!U23,Architecture!U36,General!U40,#REF!)</f>
        <v>#REF!</v>
      </c>
      <c r="R4" s="43" t="e">
        <f>SUM(Test!V36,Development!V50,Requirements!V83,Change_Management!V23,Architecture!V36,General!V40,#REF!)</f>
        <v>#REF!</v>
      </c>
      <c r="S4" t="e">
        <f>SUM(Test!W36,Development!W50,Requirements!W83,Change_Management!W23,Architecture!W36,General!W40,#REF!)</f>
        <v>#REF!</v>
      </c>
    </row>
    <row r="5" spans="2:19" ht="12.75">
      <c r="B5" t="s">
        <v>202</v>
      </c>
      <c r="C5" s="42" t="e">
        <f>SUM(Test!G37,Development!G51,Requirements!G84,Change_Management!G24,Architecture!G37,General!G41,#REF!)</f>
        <v>#REF!</v>
      </c>
      <c r="D5" s="42" t="e">
        <f>SUM(Test!H37,Development!H51,Requirements!H84,Change_Management!H24,Architecture!H37,General!H41,#REF!)</f>
        <v>#REF!</v>
      </c>
      <c r="E5" s="42" t="e">
        <f>SUM(Test!I37,Development!I51,Requirements!I84,Change_Management!I24,Architecture!I37,General!I41,#REF!)</f>
        <v>#REF!</v>
      </c>
      <c r="F5" s="42" t="e">
        <f>SUM(Test!J37,Development!J51,Requirements!J84,Change_Management!J24,Architecture!J37,General!J41,#REF!)</f>
        <v>#REF!</v>
      </c>
      <c r="G5" s="42" t="e">
        <f>SUM(Test!K37,Development!K51,Requirements!K84,Change_Management!K24,Architecture!K37,General!K41,#REF!)</f>
        <v>#REF!</v>
      </c>
      <c r="H5" s="43" t="e">
        <f>SUM(Test!L37,Development!L51,Requirements!L84,Change_Management!L24,Architecture!L37,General!L41,#REF!)</f>
        <v>#REF!</v>
      </c>
      <c r="I5" s="43" t="e">
        <f>SUM(Test!M37,Development!M51,Requirements!M84,Change_Management!M24,Architecture!M37,General!M41,#REF!)</f>
        <v>#REF!</v>
      </c>
      <c r="J5" s="43" t="e">
        <f>SUM(Test!N37,Development!N51,Requirements!N84,Change_Management!N24,Architecture!N37,General!N41,#REF!)</f>
        <v>#REF!</v>
      </c>
      <c r="K5" s="42" t="e">
        <f>SUM(Test!O37,Development!O51,Requirements!O84,Change_Management!O24,Architecture!O37,General!O41,#REF!)</f>
        <v>#REF!</v>
      </c>
      <c r="L5" s="42" t="e">
        <f>SUM(Test!P37,Development!P51,Requirements!P84,Change_Management!P24,Architecture!P37,General!P41,#REF!)</f>
        <v>#REF!</v>
      </c>
      <c r="M5" s="42" t="e">
        <f>SUM(Test!Q37,Development!Q51,Requirements!Q84,Change_Management!Q24,Architecture!Q37,General!Q41,#REF!)</f>
        <v>#REF!</v>
      </c>
      <c r="N5" s="42" t="e">
        <f>SUM(Test!R37,Development!R51,Requirements!R84,Change_Management!R24,Architecture!R37,General!R41,#REF!)</f>
        <v>#REF!</v>
      </c>
      <c r="O5" s="43" t="e">
        <f>SUM(Test!S37,Development!S51,Requirements!S84,Change_Management!S24,Architecture!S37,General!S41,#REF!)</f>
        <v>#REF!</v>
      </c>
      <c r="P5" s="43" t="e">
        <f>SUM(Test!T37,Development!T51,Requirements!T84,Change_Management!T24,Architecture!T37,General!T41,#REF!)</f>
        <v>#REF!</v>
      </c>
      <c r="Q5" s="43" t="e">
        <f>SUM(Test!U37,Development!U51,Requirements!U84,Change_Management!U24,Architecture!U37,General!U41,#REF!)</f>
        <v>#REF!</v>
      </c>
      <c r="R5" s="43" t="e">
        <f>SUM(Test!V37,Development!V51,Requirements!V84,Change_Management!V24,Architecture!V37,General!V41,#REF!)</f>
        <v>#REF!</v>
      </c>
      <c r="S5" s="22"/>
    </row>
    <row r="6" spans="2:19" ht="12.75">
      <c r="B6" t="s">
        <v>203</v>
      </c>
      <c r="C6" s="42" t="e">
        <f>SUM(Test!G38,Development!G53,Requirements!G85,Change_Management!G25,Architecture!G38,General!G42,#REF!)</f>
        <v>#REF!</v>
      </c>
      <c r="D6" s="42" t="e">
        <f>SUM(Test!H38,Development!H53,Requirements!H85,Change_Management!H25,Architecture!H38,General!H42,#REF!)</f>
        <v>#REF!</v>
      </c>
      <c r="E6" s="42" t="e">
        <f>SUM(Test!I38,Development!I53,Requirements!I85,Change_Management!I25,Architecture!I38,General!I42,#REF!)</f>
        <v>#REF!</v>
      </c>
      <c r="F6" s="42" t="e">
        <f>SUM(Test!J38,Development!J53,Requirements!J85,Change_Management!J25,Architecture!J38,General!J42,#REF!)</f>
        <v>#REF!</v>
      </c>
      <c r="G6" s="42" t="e">
        <f>SUM(Test!K38,Development!K53,Requirements!K85,Change_Management!K25,Architecture!K38,General!K42,#REF!)</f>
        <v>#REF!</v>
      </c>
      <c r="H6" s="43" t="e">
        <f>SUM(Test!L38,Development!L53,Requirements!L85,Change_Management!L25,Architecture!L38,General!L42,#REF!)</f>
        <v>#REF!</v>
      </c>
      <c r="I6" s="43" t="e">
        <f>SUM(Test!M38,Development!M53,Requirements!M85,Change_Management!M25,Architecture!M38,General!M42,#REF!)</f>
        <v>#REF!</v>
      </c>
      <c r="J6" s="43" t="e">
        <f>SUM(Test!N38,Development!N53,Requirements!N85,Change_Management!N25,Architecture!N38,General!N42,#REF!)</f>
        <v>#REF!</v>
      </c>
      <c r="K6" s="42" t="e">
        <f>SUM(Test!O38,Development!O53,Requirements!O85,Change_Management!O25,Architecture!O38,General!O42,#REF!)</f>
        <v>#REF!</v>
      </c>
      <c r="L6" s="42" t="e">
        <f>SUM(Test!P38,Development!P53,Requirements!P85,Change_Management!P25,Architecture!P38,General!P42,#REF!)</f>
        <v>#REF!</v>
      </c>
      <c r="M6" s="42" t="e">
        <f>SUM(Test!Q38,Development!Q53,Requirements!Q85,Change_Management!Q25,Architecture!Q38,General!Q42,#REF!)</f>
        <v>#REF!</v>
      </c>
      <c r="N6" s="42" t="e">
        <f>SUM(Test!R38,Development!R53,Requirements!R85,Change_Management!R25,Architecture!R38,General!R42,#REF!)</f>
        <v>#REF!</v>
      </c>
      <c r="O6" s="43" t="e">
        <f>SUM(Test!S38,Development!S53,Requirements!S85,Change_Management!S25,Architecture!S38,General!S42,#REF!)</f>
        <v>#REF!</v>
      </c>
      <c r="P6" s="43" t="e">
        <f>SUM(Test!T38,Development!T53,Requirements!T85,Change_Management!T25,Architecture!T38,General!T42,#REF!)</f>
        <v>#REF!</v>
      </c>
      <c r="Q6" s="43" t="e">
        <f>SUM(Test!U38,Development!U53,Requirements!U85,Change_Management!U25,Architecture!U38,General!U42,#REF!)</f>
        <v>#REF!</v>
      </c>
      <c r="R6" s="43" t="e">
        <f>SUM(Test!V38,Development!V53,Requirements!V85,Change_Management!V25,Architecture!V38,General!V42,#REF!)</f>
        <v>#REF!</v>
      </c>
      <c r="S6" s="22"/>
    </row>
    <row r="7" spans="1:18" ht="12.75">
      <c r="A7" s="22"/>
      <c r="B7" t="s">
        <v>204</v>
      </c>
      <c r="C7" s="42" t="e">
        <f>C6</f>
        <v>#REF!</v>
      </c>
      <c r="D7" s="42" t="e">
        <f>C7+D6</f>
        <v>#REF!</v>
      </c>
      <c r="E7" s="42" t="e">
        <f aca="true" t="shared" si="1" ref="E7:R7">D7+E6</f>
        <v>#REF!</v>
      </c>
      <c r="F7" s="42" t="e">
        <f t="shared" si="1"/>
        <v>#REF!</v>
      </c>
      <c r="G7" s="42" t="e">
        <f t="shared" si="1"/>
        <v>#REF!</v>
      </c>
      <c r="H7" s="43" t="e">
        <f t="shared" si="1"/>
        <v>#REF!</v>
      </c>
      <c r="I7" s="43" t="e">
        <f t="shared" si="1"/>
        <v>#REF!</v>
      </c>
      <c r="J7" s="43" t="e">
        <f t="shared" si="1"/>
        <v>#REF!</v>
      </c>
      <c r="K7" s="42" t="e">
        <f t="shared" si="1"/>
        <v>#REF!</v>
      </c>
      <c r="L7" s="42" t="e">
        <f t="shared" si="1"/>
        <v>#REF!</v>
      </c>
      <c r="M7" s="42" t="e">
        <f t="shared" si="1"/>
        <v>#REF!</v>
      </c>
      <c r="N7" s="42" t="e">
        <f t="shared" si="1"/>
        <v>#REF!</v>
      </c>
      <c r="O7" s="43" t="e">
        <f t="shared" si="1"/>
        <v>#REF!</v>
      </c>
      <c r="P7" s="43" t="e">
        <f t="shared" si="1"/>
        <v>#REF!</v>
      </c>
      <c r="Q7" s="43" t="e">
        <f t="shared" si="1"/>
        <v>#REF!</v>
      </c>
      <c r="R7" s="43" t="e">
        <f t="shared" si="1"/>
        <v>#REF!</v>
      </c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23" ht="13.5" customHeight="1"/>
  </sheetData>
  <mergeCells count="4">
    <mergeCell ref="C2:G2"/>
    <mergeCell ref="H2:J2"/>
    <mergeCell ref="K2:N2"/>
    <mergeCell ref="O2:R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1:G29"/>
  <sheetViews>
    <sheetView workbookViewId="0" topLeftCell="A1">
      <selection activeCell="D26" sqref="D26"/>
    </sheetView>
  </sheetViews>
  <sheetFormatPr defaultColWidth="9.140625" defaultRowHeight="12.75"/>
  <cols>
    <col min="1" max="1" width="4.140625" style="0" customWidth="1"/>
    <col min="2" max="2" width="12.421875" style="0" bestFit="1" customWidth="1"/>
    <col min="6" max="6" width="12.421875" style="0" bestFit="1" customWidth="1"/>
  </cols>
  <sheetData>
    <row r="21" spans="2:7" ht="12.75">
      <c r="B21" s="15"/>
      <c r="C21" s="10" t="s">
        <v>75</v>
      </c>
      <c r="D21" s="9" t="s">
        <v>0</v>
      </c>
      <c r="E21" s="9" t="s">
        <v>1</v>
      </c>
      <c r="F21" s="9" t="s">
        <v>5</v>
      </c>
      <c r="G21" s="11" t="s">
        <v>79</v>
      </c>
    </row>
    <row r="22" spans="2:7" ht="12.75">
      <c r="B22" s="13" t="s">
        <v>9</v>
      </c>
      <c r="C22" s="2">
        <f>SUM(D22:G22)</f>
        <v>61</v>
      </c>
      <c r="D22" s="3">
        <f>COUNTIF(Requirements!$C$3:$C$118,D$21)</f>
        <v>1</v>
      </c>
      <c r="E22" s="3">
        <f>COUNTIF(Requirements!$C$3:$C$118,E$21)</f>
        <v>6</v>
      </c>
      <c r="F22" s="3">
        <f>COUNTIF(Requirements!$C$3:$C$118,"Artifact")+COUNTIF(Requirements!$C$3:$C$118,"Outcome")+COUNTIF(Requirements!$C$3:$C$118,"Deliverable")</f>
        <v>10</v>
      </c>
      <c r="G22" s="5">
        <f>COUNTIF(Requirements!$C$3:$C$118,"Concept")+COUNTIF(Requirements!$C$3:$C$118,"Checklist")+COUNTIF(Requirements!$C$3:$C$118,"Guideline")+COUNTIF(Requirements!$C$3:$C$118,"Practice")+COUNTIF(Requirements!$C$3:$C$118,"Supporting Material")+COUNTIF(Requirements!$C$3:$C$118,"Term Definition")+COUNTIF(Requirements!$C$3:$C$118,"Template")</f>
        <v>44</v>
      </c>
    </row>
    <row r="23" spans="2:7" ht="12.75">
      <c r="B23" s="14" t="s">
        <v>66</v>
      </c>
      <c r="C23" s="1">
        <f aca="true" t="shared" si="0" ref="C23:C28">SUM(D23:G23)</f>
        <v>16</v>
      </c>
      <c r="D23">
        <f>COUNTIF(Architecture!$C$3:$C$114,D$21)</f>
        <v>1</v>
      </c>
      <c r="E23">
        <f>COUNTIF(Architecture!$C$3:$C$114,E$21)</f>
        <v>3</v>
      </c>
      <c r="F23">
        <f>COUNTIF(Architecture!$C$3:$C$114,F$21)</f>
        <v>2</v>
      </c>
      <c r="G23" s="4">
        <f>COUNTIF(Architecture!$C$3:$C$114,"Concept")+COUNTIF(Architecture!$C$3:$C$114,"Checklist")+COUNTIF(Architecture!$C$3:$C$114,"Guideline")+COUNTIF(Architecture!$C$3:$C$114,"Practice")+COUNTIF(Architecture!$C$3:$C$114,"Supporting Material")+COUNTIF(Architecture!$C$3:$C$110,"Term Definition")+COUNTIF(Architecture!$C$3:$C$110,"Template")</f>
        <v>10</v>
      </c>
    </row>
    <row r="24" spans="2:7" ht="12.75">
      <c r="B24" s="14" t="s">
        <v>68</v>
      </c>
      <c r="C24" s="1">
        <f t="shared" si="0"/>
        <v>32</v>
      </c>
      <c r="D24">
        <f>COUNTIF(Development!$C$3:$C$101,D$21)</f>
        <v>2</v>
      </c>
      <c r="E24">
        <f>COUNTIF(Development!$C$3:$C$101,E$21)</f>
        <v>7</v>
      </c>
      <c r="F24">
        <f>COUNTIF(Development!$C$3:$C$101,F$21)</f>
        <v>8</v>
      </c>
      <c r="G24" s="4">
        <f>COUNTIF(Development!$C$3:$C$101,"Concept")+COUNTIF(Development!$C$3:$C$101,"Checklist")+COUNTIF(Development!$C$3:$C$101,"Guideline")+COUNTIF(Development!$C$3:$C$101,"Practice")+COUNTIF(Development!$C$3:$C$101,"Supporting Material")+COUNTIF(Development!$C$3:$C$101,"Term Definition")</f>
        <v>15</v>
      </c>
    </row>
    <row r="25" spans="2:7" ht="12.75">
      <c r="B25" s="14" t="s">
        <v>69</v>
      </c>
      <c r="C25" s="1">
        <f t="shared" si="0"/>
        <v>19</v>
      </c>
      <c r="D25">
        <f>COUNTIF(Test!$C$3:$C$77,D$21)</f>
        <v>1</v>
      </c>
      <c r="E25">
        <f>COUNTIF(Test!$C$3:$C$77,E$21)</f>
        <v>4</v>
      </c>
      <c r="F25">
        <f>COUNTIF(Test!$C$3:$C$77,F$21)</f>
        <v>4</v>
      </c>
      <c r="G25" s="4">
        <f>COUNTIF(Test!$C$3:$C$77,"Concept")+COUNTIF(Test!$C$3:$C$77,"Checklist")+COUNTIF(Test!$C$3:$C$77,"Guideline")+COUNTIF(Test!$C$3:$C$77,"Practice")+COUNTIF(Test!$C$3:$C$77,"Supporting Material")+COUNTIF(Test!$C$3:$C$77,"Term Definition")+COUNTIF(Test!$C$3:$C$77,"Template")</f>
        <v>10</v>
      </c>
    </row>
    <row r="26" spans="2:7" ht="12.75">
      <c r="B26" s="14" t="s">
        <v>76</v>
      </c>
      <c r="C26" s="1">
        <f t="shared" si="0"/>
        <v>4</v>
      </c>
      <c r="D26">
        <f>COUNTIF(Change_Management!$C$3:$C$101,D$21)</f>
        <v>0</v>
      </c>
      <c r="E26">
        <f>COUNTIF(Change_Management!$C$3:$C$101,E$21)</f>
        <v>1</v>
      </c>
      <c r="F26">
        <f>COUNTIF(Change_Management!$C$3:$C$101,F$21)</f>
        <v>0</v>
      </c>
      <c r="G26" s="4">
        <f>COUNTIF(Change_Management!$C$3:$C$101,"Concept")+COUNTIF(Change_Management!$C$3:$C$101,"Checklist")+COUNTIF(Change_Management!$C$3:$C$101,"Guideline")+COUNTIF(Change_Management!$C$3:$C$101,"Practice")+COUNTIF(Change_Management!$C$3:$C$101,"Supporting Material")+COUNTIF(Change_Management!$C$3:$C$101,"Term Definition")+COUNTIF(Change_Management!$C$3:$C$101,"Template")</f>
        <v>3</v>
      </c>
    </row>
    <row r="27" spans="2:7" ht="12.75">
      <c r="B27" s="14" t="s">
        <v>77</v>
      </c>
      <c r="C27" s="1" t="e">
        <f t="shared" si="0"/>
        <v>#REF!</v>
      </c>
      <c r="D27" t="e">
        <f>COUNTIF(#REF!,D$21)</f>
        <v>#REF!</v>
      </c>
      <c r="E27" t="e">
        <f>COUNTIF(#REF!,E$21)</f>
        <v>#REF!</v>
      </c>
      <c r="F27" t="e">
        <f>COUNTIF(#REF!,F$21)</f>
        <v>#REF!</v>
      </c>
      <c r="G27" s="4" t="e">
        <f>COUNTIF(#REF!,"Concept")+COUNTIF(#REF!,"Checklist")+COUNTIF(#REF!,"Guideline")+COUNTIF(#REF!,"Practice")+COUNTIF(#REF!,"Supporting Material")+COUNTIF(#REF!,"Term Definition")+COUNTIF(#REF!,"Template")</f>
        <v>#REF!</v>
      </c>
    </row>
    <row r="28" spans="2:7" ht="13.5" thickBot="1">
      <c r="B28" s="14" t="s">
        <v>78</v>
      </c>
      <c r="C28" s="1">
        <f t="shared" si="0"/>
        <v>14</v>
      </c>
      <c r="D28">
        <f>COUNTIF(General!$C$3:$C$120,D$21)</f>
        <v>1</v>
      </c>
      <c r="E28">
        <f>COUNTIF(General!$C$3:$C$120,E$21)</f>
        <v>0</v>
      </c>
      <c r="F28">
        <f>COUNTIF(General!$C$3:$C$120,F$21)</f>
        <v>0</v>
      </c>
      <c r="G28" s="4">
        <f>COUNTIF(General!$C$3:$C$120,"Concept")+COUNTIF(General!$C$3:$C$120,"Checklist")+COUNTIF(General!$C$3:$C$120,"Guideline")+COUNTIF(General!$C$3:$C$120,"Practice")+COUNTIF(General!$C$3:$C$120,"Supporting Material")+COUNTIF(General!$C$3:$C$120,"Template")</f>
        <v>13</v>
      </c>
    </row>
    <row r="29" spans="2:7" ht="12.75">
      <c r="B29" s="12" t="s">
        <v>75</v>
      </c>
      <c r="C29" s="6" t="e">
        <f>SUM(D29:G29)</f>
        <v>#REF!</v>
      </c>
      <c r="D29" s="7" t="e">
        <f>SUM(D22:D28)</f>
        <v>#REF!</v>
      </c>
      <c r="E29" s="7" t="e">
        <f>SUM(E22:E28)</f>
        <v>#REF!</v>
      </c>
      <c r="F29" s="7" t="e">
        <f>SUM(F22:F28)</f>
        <v>#REF!</v>
      </c>
      <c r="G29" s="8" t="e">
        <f>SUM(G22:G28)</f>
        <v>#REF!</v>
      </c>
    </row>
  </sheetData>
  <hyperlinks>
    <hyperlink ref="B22" location="Requirements!A1" display="Requirements"/>
    <hyperlink ref="B23" location="Architecture!A1" display="Architecture"/>
    <hyperlink ref="B24" location="Development!A1" display="Development"/>
    <hyperlink ref="B25" location="Test!A1" display="Test"/>
    <hyperlink ref="B26" location="Change_Management!A1" display="CM"/>
    <hyperlink ref="B27" location="Project_Management!A1" display="PM"/>
    <hyperlink ref="B28" location="General!A1" display="General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81"/>
  <sheetViews>
    <sheetView workbookViewId="0" topLeftCell="A1">
      <pane ySplit="3" topLeftCell="BM65" activePane="bottomLeft" state="frozen"/>
      <selection pane="topLeft" activeCell="A1" sqref="A1"/>
      <selection pane="bottomLeft" activeCell="O95" sqref="O95"/>
    </sheetView>
  </sheetViews>
  <sheetFormatPr defaultColWidth="9.140625" defaultRowHeight="12.75"/>
  <cols>
    <col min="1" max="1" width="4.140625" style="0" customWidth="1"/>
    <col min="2" max="2" width="7.00390625" style="0" bestFit="1" customWidth="1"/>
    <col min="3" max="3" width="14.8515625" style="0" bestFit="1" customWidth="1"/>
    <col min="4" max="4" width="37.57421875" style="0" bestFit="1" customWidth="1"/>
    <col min="5" max="5" width="10.57421875" style="0" customWidth="1"/>
    <col min="6" max="6" width="9.421875" style="0" customWidth="1"/>
    <col min="7" max="7" width="10.7109375" style="0" bestFit="1" customWidth="1"/>
    <col min="8" max="8" width="10.28125" style="0" bestFit="1" customWidth="1"/>
    <col min="9" max="9" width="11.7109375" style="0" customWidth="1"/>
    <col min="10" max="10" width="12.28125" style="0" customWidth="1"/>
    <col min="11" max="11" width="12.57421875" style="0" customWidth="1"/>
  </cols>
  <sheetData>
    <row r="1" ht="6.75" customHeight="1"/>
    <row r="2" spans="3:7" ht="12.75">
      <c r="C2" t="s">
        <v>114</v>
      </c>
      <c r="D2" s="16" t="s">
        <v>84</v>
      </c>
      <c r="E2" s="27"/>
      <c r="F2" s="27"/>
      <c r="G2" t="s">
        <v>101</v>
      </c>
    </row>
    <row r="3" spans="2:23" ht="12.75">
      <c r="B3" t="s">
        <v>100</v>
      </c>
      <c r="C3" t="s">
        <v>15</v>
      </c>
      <c r="D3" t="s">
        <v>14</v>
      </c>
      <c r="E3" t="s">
        <v>157</v>
      </c>
      <c r="F3" t="s">
        <v>156</v>
      </c>
      <c r="G3" s="17">
        <v>38882</v>
      </c>
      <c r="H3" s="17">
        <f>G3+7</f>
        <v>38889</v>
      </c>
      <c r="I3" s="17">
        <f>H3+7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1" s="19" customFormat="1" ht="12.75">
      <c r="B4" s="21">
        <v>134895</v>
      </c>
      <c r="C4" s="20" t="s">
        <v>135</v>
      </c>
      <c r="D4" s="20" t="s">
        <v>125</v>
      </c>
      <c r="E4" s="20">
        <v>1</v>
      </c>
      <c r="F4" s="20" t="s">
        <v>161</v>
      </c>
      <c r="G4" s="19" t="s">
        <v>136</v>
      </c>
      <c r="H4" s="19" t="s">
        <v>136</v>
      </c>
      <c r="I4" s="19" t="s">
        <v>136</v>
      </c>
      <c r="J4" s="20" t="s">
        <v>142</v>
      </c>
      <c r="K4" s="20" t="s">
        <v>142</v>
      </c>
    </row>
    <row r="5" spans="2:11" s="19" customFormat="1" ht="12.75">
      <c r="B5" s="21">
        <v>134895</v>
      </c>
      <c r="C5" s="20" t="s">
        <v>129</v>
      </c>
      <c r="D5" s="20" t="s">
        <v>125</v>
      </c>
      <c r="E5" s="20">
        <v>1</v>
      </c>
      <c r="F5" s="20" t="s">
        <v>161</v>
      </c>
      <c r="G5" s="19" t="s">
        <v>136</v>
      </c>
      <c r="H5" s="19" t="s">
        <v>136</v>
      </c>
      <c r="I5" s="19" t="s">
        <v>136</v>
      </c>
      <c r="J5" s="20" t="s">
        <v>142</v>
      </c>
      <c r="K5" s="20" t="s">
        <v>142</v>
      </c>
    </row>
    <row r="6" spans="2:11" s="19" customFormat="1" ht="12.75">
      <c r="B6" s="21">
        <v>134915</v>
      </c>
      <c r="C6" s="19" t="s">
        <v>137</v>
      </c>
      <c r="D6" s="19" t="s">
        <v>9</v>
      </c>
      <c r="E6" s="19">
        <v>1</v>
      </c>
      <c r="F6" s="19">
        <v>4</v>
      </c>
      <c r="G6" s="19" t="s">
        <v>119</v>
      </c>
      <c r="H6" s="19" t="s">
        <v>119</v>
      </c>
      <c r="I6" s="19" t="s">
        <v>119</v>
      </c>
      <c r="J6" s="19" t="s">
        <v>119</v>
      </c>
      <c r="K6" s="19" t="s">
        <v>119</v>
      </c>
    </row>
    <row r="7" spans="2:11" s="19" customFormat="1" ht="12.75">
      <c r="B7" s="21">
        <v>135941</v>
      </c>
      <c r="C7" s="20" t="s">
        <v>135</v>
      </c>
      <c r="D7" s="20" t="s">
        <v>138</v>
      </c>
      <c r="E7" s="20">
        <v>1</v>
      </c>
      <c r="F7" s="20">
        <v>4</v>
      </c>
      <c r="G7" s="19" t="s">
        <v>119</v>
      </c>
      <c r="H7" s="19" t="s">
        <v>119</v>
      </c>
      <c r="I7" s="19" t="s">
        <v>119</v>
      </c>
      <c r="J7" s="19" t="s">
        <v>119</v>
      </c>
      <c r="K7" s="19" t="s">
        <v>119</v>
      </c>
    </row>
    <row r="8" spans="2:11" s="19" customFormat="1" ht="12.75">
      <c r="B8" s="21">
        <v>135941</v>
      </c>
      <c r="C8" s="20" t="s">
        <v>127</v>
      </c>
      <c r="D8" s="20" t="s">
        <v>128</v>
      </c>
      <c r="E8" s="20">
        <v>1</v>
      </c>
      <c r="F8" s="20">
        <v>4</v>
      </c>
      <c r="G8" s="19" t="s">
        <v>119</v>
      </c>
      <c r="H8" s="19" t="s">
        <v>119</v>
      </c>
      <c r="I8" s="19" t="s">
        <v>119</v>
      </c>
      <c r="J8" s="19" t="s">
        <v>119</v>
      </c>
      <c r="K8" s="19" t="s">
        <v>119</v>
      </c>
    </row>
    <row r="9" spans="2:11" s="19" customFormat="1" ht="12.75">
      <c r="B9" s="21">
        <v>135941</v>
      </c>
      <c r="C9" s="20" t="s">
        <v>10</v>
      </c>
      <c r="D9" s="20" t="s">
        <v>117</v>
      </c>
      <c r="E9" s="20">
        <v>1</v>
      </c>
      <c r="F9" s="20">
        <v>4</v>
      </c>
      <c r="G9" s="19" t="s">
        <v>119</v>
      </c>
      <c r="H9" s="19" t="s">
        <v>119</v>
      </c>
      <c r="I9" s="19" t="s">
        <v>119</v>
      </c>
      <c r="J9" s="19" t="s">
        <v>119</v>
      </c>
      <c r="K9" s="19" t="s">
        <v>119</v>
      </c>
    </row>
    <row r="10" spans="2:11" s="19" customFormat="1" ht="12.75">
      <c r="B10" s="21">
        <v>135941</v>
      </c>
      <c r="C10" s="20" t="s">
        <v>10</v>
      </c>
      <c r="D10" s="20" t="s">
        <v>8</v>
      </c>
      <c r="E10" s="20">
        <v>1</v>
      </c>
      <c r="F10" s="20">
        <v>4</v>
      </c>
      <c r="G10" s="19" t="s">
        <v>119</v>
      </c>
      <c r="H10" s="19" t="s">
        <v>119</v>
      </c>
      <c r="I10" s="19" t="s">
        <v>119</v>
      </c>
      <c r="J10" s="19" t="s">
        <v>119</v>
      </c>
      <c r="K10" s="19" t="s">
        <v>119</v>
      </c>
    </row>
    <row r="11" spans="2:11" s="19" customFormat="1" ht="12.75">
      <c r="B11" s="21">
        <v>135941</v>
      </c>
      <c r="C11" s="20" t="s">
        <v>10</v>
      </c>
      <c r="D11" s="20" t="s">
        <v>123</v>
      </c>
      <c r="E11" s="20">
        <v>1</v>
      </c>
      <c r="F11" s="20">
        <v>4</v>
      </c>
      <c r="G11" s="19" t="s">
        <v>119</v>
      </c>
      <c r="H11" s="19" t="s">
        <v>119</v>
      </c>
      <c r="I11" s="19" t="s">
        <v>119</v>
      </c>
      <c r="J11" s="19" t="s">
        <v>119</v>
      </c>
      <c r="K11" s="19" t="s">
        <v>119</v>
      </c>
    </row>
    <row r="12" spans="2:11" s="19" customFormat="1" ht="12.75">
      <c r="B12" s="21">
        <v>135941</v>
      </c>
      <c r="C12" s="20" t="s">
        <v>10</v>
      </c>
      <c r="D12" s="20" t="s">
        <v>139</v>
      </c>
      <c r="E12" s="20">
        <v>1</v>
      </c>
      <c r="F12" s="20">
        <v>4</v>
      </c>
      <c r="G12" s="19" t="s">
        <v>119</v>
      </c>
      <c r="H12" s="19" t="s">
        <v>119</v>
      </c>
      <c r="I12" s="19" t="s">
        <v>119</v>
      </c>
      <c r="J12" s="19" t="s">
        <v>119</v>
      </c>
      <c r="K12" s="19" t="s">
        <v>119</v>
      </c>
    </row>
    <row r="13" spans="2:11" s="19" customFormat="1" ht="12.75">
      <c r="B13" s="21">
        <v>135941</v>
      </c>
      <c r="C13" s="20" t="s">
        <v>10</v>
      </c>
      <c r="D13" s="20" t="s">
        <v>140</v>
      </c>
      <c r="E13" s="20">
        <v>1</v>
      </c>
      <c r="F13" s="20">
        <v>4</v>
      </c>
      <c r="G13" s="19" t="s">
        <v>119</v>
      </c>
      <c r="H13" s="19" t="s">
        <v>119</v>
      </c>
      <c r="I13" s="19" t="s">
        <v>119</v>
      </c>
      <c r="J13" s="19" t="s">
        <v>119</v>
      </c>
      <c r="K13" s="19" t="s">
        <v>119</v>
      </c>
    </row>
    <row r="14" spans="2:11" s="19" customFormat="1" ht="12.75">
      <c r="B14" s="21">
        <v>135941</v>
      </c>
      <c r="C14" s="20" t="s">
        <v>10</v>
      </c>
      <c r="D14" s="20" t="s">
        <v>116</v>
      </c>
      <c r="E14" s="20">
        <v>1</v>
      </c>
      <c r="F14" s="20">
        <v>4</v>
      </c>
      <c r="G14" s="19" t="s">
        <v>119</v>
      </c>
      <c r="H14" s="19" t="s">
        <v>119</v>
      </c>
      <c r="I14" s="19" t="s">
        <v>119</v>
      </c>
      <c r="J14" s="19" t="s">
        <v>119</v>
      </c>
      <c r="K14" s="19" t="s">
        <v>119</v>
      </c>
    </row>
    <row r="15" spans="2:11" s="19" customFormat="1" ht="12.75">
      <c r="B15" s="21">
        <v>135941</v>
      </c>
      <c r="C15" s="20" t="s">
        <v>10</v>
      </c>
      <c r="D15" s="20" t="s">
        <v>13</v>
      </c>
      <c r="E15" s="20">
        <v>1</v>
      </c>
      <c r="F15" s="20">
        <v>4</v>
      </c>
      <c r="G15" s="19" t="s">
        <v>119</v>
      </c>
      <c r="H15" s="19" t="s">
        <v>119</v>
      </c>
      <c r="I15" s="19" t="s">
        <v>119</v>
      </c>
      <c r="J15" s="19" t="s">
        <v>119</v>
      </c>
      <c r="K15" s="19" t="s">
        <v>119</v>
      </c>
    </row>
    <row r="16" spans="2:11" s="19" customFormat="1" ht="12.75">
      <c r="B16" s="21">
        <v>135941</v>
      </c>
      <c r="C16" s="20" t="s">
        <v>10</v>
      </c>
      <c r="D16" s="20" t="s">
        <v>115</v>
      </c>
      <c r="E16" s="20">
        <v>1</v>
      </c>
      <c r="F16" s="20">
        <v>4</v>
      </c>
      <c r="G16" s="19" t="s">
        <v>119</v>
      </c>
      <c r="H16" s="19" t="s">
        <v>119</v>
      </c>
      <c r="I16" s="19" t="s">
        <v>119</v>
      </c>
      <c r="J16" s="19" t="s">
        <v>119</v>
      </c>
      <c r="K16" s="19" t="s">
        <v>119</v>
      </c>
    </row>
    <row r="17" spans="2:11" s="19" customFormat="1" ht="12.75">
      <c r="B17" s="21">
        <v>135941</v>
      </c>
      <c r="C17" s="20" t="s">
        <v>12</v>
      </c>
      <c r="D17" s="20" t="s">
        <v>121</v>
      </c>
      <c r="E17" s="20">
        <v>1</v>
      </c>
      <c r="F17" s="20">
        <v>4</v>
      </c>
      <c r="G17" s="19" t="s">
        <v>119</v>
      </c>
      <c r="H17" s="19" t="s">
        <v>119</v>
      </c>
      <c r="I17" s="19" t="s">
        <v>119</v>
      </c>
      <c r="J17" s="19" t="s">
        <v>119</v>
      </c>
      <c r="K17" s="19" t="s">
        <v>119</v>
      </c>
    </row>
    <row r="18" spans="2:11" s="19" customFormat="1" ht="12.75">
      <c r="B18" s="21">
        <v>135941</v>
      </c>
      <c r="C18" s="20" t="s">
        <v>11</v>
      </c>
      <c r="D18" s="20" t="s">
        <v>124</v>
      </c>
      <c r="E18" s="20">
        <v>1</v>
      </c>
      <c r="F18" s="20">
        <v>4</v>
      </c>
      <c r="G18" s="19" t="s">
        <v>119</v>
      </c>
      <c r="H18" s="19" t="s">
        <v>119</v>
      </c>
      <c r="I18" s="19" t="s">
        <v>119</v>
      </c>
      <c r="J18" s="19" t="s">
        <v>119</v>
      </c>
      <c r="K18" s="19" t="s">
        <v>119</v>
      </c>
    </row>
    <row r="19" spans="2:11" s="19" customFormat="1" ht="12.75">
      <c r="B19" s="21">
        <v>135941</v>
      </c>
      <c r="C19" s="20" t="s">
        <v>11</v>
      </c>
      <c r="D19" s="20" t="s">
        <v>9</v>
      </c>
      <c r="E19" s="20">
        <v>1</v>
      </c>
      <c r="F19" s="20">
        <v>4</v>
      </c>
      <c r="G19" s="19" t="s">
        <v>119</v>
      </c>
      <c r="H19" s="19" t="s">
        <v>119</v>
      </c>
      <c r="I19" s="19" t="s">
        <v>119</v>
      </c>
      <c r="J19" s="19" t="s">
        <v>119</v>
      </c>
      <c r="K19" s="19" t="s">
        <v>119</v>
      </c>
    </row>
    <row r="20" spans="2:11" s="19" customFormat="1" ht="12.75">
      <c r="B20" s="21">
        <v>135941</v>
      </c>
      <c r="C20" s="20" t="s">
        <v>11</v>
      </c>
      <c r="D20" s="20" t="s">
        <v>126</v>
      </c>
      <c r="E20" s="20">
        <v>1</v>
      </c>
      <c r="F20" s="20">
        <v>4</v>
      </c>
      <c r="G20" s="19" t="s">
        <v>119</v>
      </c>
      <c r="H20" s="19" t="s">
        <v>119</v>
      </c>
      <c r="I20" s="19" t="s">
        <v>119</v>
      </c>
      <c r="J20" s="19" t="s">
        <v>119</v>
      </c>
      <c r="K20" s="19" t="s">
        <v>119</v>
      </c>
    </row>
    <row r="21" spans="2:11" s="19" customFormat="1" ht="12.75">
      <c r="B21" s="21">
        <v>140073</v>
      </c>
      <c r="C21" s="20" t="s">
        <v>135</v>
      </c>
      <c r="D21" s="20" t="s">
        <v>123</v>
      </c>
      <c r="E21" s="20">
        <v>3</v>
      </c>
      <c r="F21" s="20" t="s">
        <v>162</v>
      </c>
      <c r="G21" s="19" t="s">
        <v>136</v>
      </c>
      <c r="H21" s="19" t="s">
        <v>136</v>
      </c>
      <c r="I21" s="19" t="s">
        <v>136</v>
      </c>
      <c r="J21" s="19" t="s">
        <v>136</v>
      </c>
      <c r="K21" s="19" t="s">
        <v>136</v>
      </c>
    </row>
    <row r="22" spans="2:11" s="19" customFormat="1" ht="12.75">
      <c r="B22" s="21">
        <v>140073</v>
      </c>
      <c r="C22" s="20" t="s">
        <v>129</v>
      </c>
      <c r="D22" s="20" t="s">
        <v>123</v>
      </c>
      <c r="E22" s="20">
        <v>3</v>
      </c>
      <c r="F22" s="20" t="s">
        <v>162</v>
      </c>
      <c r="G22" s="19" t="s">
        <v>136</v>
      </c>
      <c r="H22" s="19" t="s">
        <v>136</v>
      </c>
      <c r="I22" s="19" t="s">
        <v>136</v>
      </c>
      <c r="J22" s="19" t="s">
        <v>136</v>
      </c>
      <c r="K22" s="19" t="s">
        <v>136</v>
      </c>
    </row>
    <row r="23" spans="2:11" s="19" customFormat="1" ht="12.75">
      <c r="B23" s="21">
        <v>140073</v>
      </c>
      <c r="C23" s="20" t="s">
        <v>10</v>
      </c>
      <c r="D23" s="20" t="s">
        <v>123</v>
      </c>
      <c r="E23" s="20">
        <v>3</v>
      </c>
      <c r="F23" s="20" t="s">
        <v>162</v>
      </c>
      <c r="G23" s="19" t="s">
        <v>136</v>
      </c>
      <c r="H23" s="19" t="s">
        <v>136</v>
      </c>
      <c r="I23" s="19" t="s">
        <v>136</v>
      </c>
      <c r="J23" s="19" t="s">
        <v>136</v>
      </c>
      <c r="K23" s="19" t="s">
        <v>136</v>
      </c>
    </row>
    <row r="24" spans="2:11" s="19" customFormat="1" ht="12.75">
      <c r="B24" s="21">
        <v>140073</v>
      </c>
      <c r="C24" s="20" t="s">
        <v>12</v>
      </c>
      <c r="D24" s="20" t="s">
        <v>123</v>
      </c>
      <c r="E24" s="20">
        <v>3</v>
      </c>
      <c r="F24" s="20" t="s">
        <v>162</v>
      </c>
      <c r="G24" s="19" t="s">
        <v>136</v>
      </c>
      <c r="H24" s="19" t="s">
        <v>136</v>
      </c>
      <c r="I24" s="19" t="s">
        <v>136</v>
      </c>
      <c r="J24" s="19" t="s">
        <v>136</v>
      </c>
      <c r="K24" s="19" t="s">
        <v>136</v>
      </c>
    </row>
    <row r="25" spans="2:11" s="19" customFormat="1" ht="12.75">
      <c r="B25" s="21">
        <v>140073</v>
      </c>
      <c r="C25" s="20" t="s">
        <v>11</v>
      </c>
      <c r="D25" s="20" t="s">
        <v>123</v>
      </c>
      <c r="E25" s="20">
        <v>3</v>
      </c>
      <c r="F25" s="20" t="s">
        <v>162</v>
      </c>
      <c r="G25" s="19" t="s">
        <v>136</v>
      </c>
      <c r="H25" s="19" t="s">
        <v>136</v>
      </c>
      <c r="I25" s="19" t="s">
        <v>136</v>
      </c>
      <c r="J25" s="19" t="s">
        <v>136</v>
      </c>
      <c r="K25" s="19" t="s">
        <v>136</v>
      </c>
    </row>
    <row r="26" spans="2:11" s="19" customFormat="1" ht="12.75">
      <c r="B26" s="21">
        <v>140840</v>
      </c>
      <c r="C26" s="19" t="s">
        <v>1</v>
      </c>
      <c r="D26" s="19" t="s">
        <v>2</v>
      </c>
      <c r="E26" s="19">
        <v>1</v>
      </c>
      <c r="F26" s="19">
        <v>4</v>
      </c>
      <c r="G26" s="19" t="s">
        <v>119</v>
      </c>
      <c r="H26" s="19" t="s">
        <v>119</v>
      </c>
      <c r="I26" s="19" t="s">
        <v>119</v>
      </c>
      <c r="J26" s="19" t="s">
        <v>119</v>
      </c>
      <c r="K26" s="19" t="s">
        <v>119</v>
      </c>
    </row>
    <row r="27" spans="2:11" s="19" customFormat="1" ht="12.75">
      <c r="B27" s="21">
        <v>140844</v>
      </c>
      <c r="C27" s="19" t="s">
        <v>1</v>
      </c>
      <c r="D27" s="19" t="s">
        <v>3</v>
      </c>
      <c r="E27" s="19">
        <v>1</v>
      </c>
      <c r="F27" s="19">
        <v>4</v>
      </c>
      <c r="G27" s="19" t="s">
        <v>119</v>
      </c>
      <c r="H27" s="19" t="s">
        <v>119</v>
      </c>
      <c r="I27" s="19" t="s">
        <v>119</v>
      </c>
      <c r="J27" s="19" t="s">
        <v>119</v>
      </c>
      <c r="K27" s="19" t="s">
        <v>119</v>
      </c>
    </row>
    <row r="28" spans="2:11" s="19" customFormat="1" ht="12.75">
      <c r="B28" s="21">
        <v>140846</v>
      </c>
      <c r="C28" s="19" t="s">
        <v>1</v>
      </c>
      <c r="D28" s="19" t="s">
        <v>4</v>
      </c>
      <c r="E28" s="19">
        <v>1</v>
      </c>
      <c r="F28" s="19">
        <v>4</v>
      </c>
      <c r="G28" s="19" t="s">
        <v>119</v>
      </c>
      <c r="H28" s="19" t="s">
        <v>119</v>
      </c>
      <c r="I28" s="19" t="s">
        <v>119</v>
      </c>
      <c r="J28" s="19" t="s">
        <v>119</v>
      </c>
      <c r="K28" s="19" t="s">
        <v>119</v>
      </c>
    </row>
    <row r="29" spans="2:11" s="19" customFormat="1" ht="12.75">
      <c r="B29" s="21">
        <v>140847</v>
      </c>
      <c r="C29" s="19" t="s">
        <v>10</v>
      </c>
      <c r="D29" s="19" t="s">
        <v>115</v>
      </c>
      <c r="E29" s="19">
        <v>2</v>
      </c>
      <c r="F29" s="19" t="s">
        <v>162</v>
      </c>
      <c r="G29" s="19" t="s">
        <v>136</v>
      </c>
      <c r="H29" s="19" t="s">
        <v>136</v>
      </c>
      <c r="I29" s="19" t="s">
        <v>142</v>
      </c>
      <c r="J29" s="19" t="s">
        <v>142</v>
      </c>
      <c r="K29" s="19" t="s">
        <v>142</v>
      </c>
    </row>
    <row r="30" spans="2:11" s="19" customFormat="1" ht="12.75">
      <c r="B30" s="21">
        <v>140848</v>
      </c>
      <c r="C30" s="19" t="s">
        <v>10</v>
      </c>
      <c r="D30" s="19" t="s">
        <v>116</v>
      </c>
      <c r="E30" s="19">
        <v>1</v>
      </c>
      <c r="F30" s="19">
        <v>4</v>
      </c>
      <c r="G30" s="19" t="s">
        <v>119</v>
      </c>
      <c r="H30" s="19" t="s">
        <v>119</v>
      </c>
      <c r="I30" s="19" t="s">
        <v>119</v>
      </c>
      <c r="J30" s="19" t="s">
        <v>119</v>
      </c>
      <c r="K30" s="19" t="s">
        <v>119</v>
      </c>
    </row>
    <row r="31" spans="2:11" s="19" customFormat="1" ht="12.75">
      <c r="B31" s="21">
        <v>140850</v>
      </c>
      <c r="C31" s="19" t="s">
        <v>10</v>
      </c>
      <c r="D31" s="19" t="s">
        <v>120</v>
      </c>
      <c r="E31" s="19">
        <v>2</v>
      </c>
      <c r="F31" s="19" t="s">
        <v>163</v>
      </c>
      <c r="G31" s="19" t="s">
        <v>141</v>
      </c>
      <c r="H31" s="19" t="s">
        <v>136</v>
      </c>
      <c r="I31" s="19" t="s">
        <v>142</v>
      </c>
      <c r="J31" s="19" t="s">
        <v>142</v>
      </c>
      <c r="K31" s="19" t="s">
        <v>142</v>
      </c>
    </row>
    <row r="32" spans="2:11" s="19" customFormat="1" ht="12.75">
      <c r="B32" s="21">
        <v>140852</v>
      </c>
      <c r="C32" s="19" t="s">
        <v>10</v>
      </c>
      <c r="D32" s="19" t="s">
        <v>138</v>
      </c>
      <c r="E32" s="19">
        <v>2</v>
      </c>
      <c r="F32" s="19">
        <v>6</v>
      </c>
      <c r="G32" s="19" t="s">
        <v>141</v>
      </c>
      <c r="H32" s="19" t="s">
        <v>136</v>
      </c>
      <c r="I32" s="19" t="s">
        <v>136</v>
      </c>
      <c r="J32" s="19" t="s">
        <v>136</v>
      </c>
      <c r="K32" s="19" t="s">
        <v>142</v>
      </c>
    </row>
    <row r="33" spans="2:11" s="19" customFormat="1" ht="12.75">
      <c r="B33" s="21">
        <v>140856</v>
      </c>
      <c r="C33" s="19" t="s">
        <v>12</v>
      </c>
      <c r="D33" s="19" t="s">
        <v>138</v>
      </c>
      <c r="E33" s="19">
        <v>2</v>
      </c>
      <c r="F33" s="19">
        <v>6</v>
      </c>
      <c r="G33" s="19" t="s">
        <v>141</v>
      </c>
      <c r="H33" s="19" t="s">
        <v>136</v>
      </c>
      <c r="I33" s="19" t="s">
        <v>136</v>
      </c>
      <c r="J33" s="19" t="s">
        <v>142</v>
      </c>
      <c r="K33" s="19" t="s">
        <v>142</v>
      </c>
    </row>
    <row r="34" spans="2:11" s="19" customFormat="1" ht="12.75">
      <c r="B34" s="21">
        <v>140858</v>
      </c>
      <c r="C34" s="19" t="s">
        <v>12</v>
      </c>
      <c r="D34" s="19" t="s">
        <v>8</v>
      </c>
      <c r="E34" s="19">
        <v>2</v>
      </c>
      <c r="F34" s="19" t="s">
        <v>163</v>
      </c>
      <c r="G34" s="19" t="s">
        <v>136</v>
      </c>
      <c r="H34" s="19" t="s">
        <v>136</v>
      </c>
      <c r="I34" s="19" t="s">
        <v>142</v>
      </c>
      <c r="J34" s="19" t="s">
        <v>142</v>
      </c>
      <c r="K34" s="19" t="s">
        <v>142</v>
      </c>
    </row>
    <row r="35" spans="2:11" s="19" customFormat="1" ht="12.75">
      <c r="B35" s="21">
        <v>140859</v>
      </c>
      <c r="C35" s="19" t="s">
        <v>12</v>
      </c>
      <c r="D35" s="19" t="s">
        <v>6</v>
      </c>
      <c r="E35" s="19">
        <v>2</v>
      </c>
      <c r="F35" s="19" t="s">
        <v>163</v>
      </c>
      <c r="G35" s="19" t="s">
        <v>136</v>
      </c>
      <c r="H35" s="19" t="s">
        <v>136</v>
      </c>
      <c r="I35" s="19" t="s">
        <v>136</v>
      </c>
      <c r="J35" s="20" t="s">
        <v>142</v>
      </c>
      <c r="K35" s="20" t="s">
        <v>142</v>
      </c>
    </row>
    <row r="36" spans="2:11" s="19" customFormat="1" ht="12.75">
      <c r="B36" s="21">
        <v>140865</v>
      </c>
      <c r="C36" s="19" t="s">
        <v>11</v>
      </c>
      <c r="D36" s="19" t="s">
        <v>8</v>
      </c>
      <c r="E36" s="19">
        <v>2</v>
      </c>
      <c r="F36" s="19">
        <v>6</v>
      </c>
      <c r="G36" s="19" t="s">
        <v>142</v>
      </c>
      <c r="H36" s="19" t="s">
        <v>142</v>
      </c>
      <c r="I36" s="19" t="s">
        <v>142</v>
      </c>
      <c r="J36" s="20" t="s">
        <v>142</v>
      </c>
      <c r="K36" s="20" t="s">
        <v>142</v>
      </c>
    </row>
    <row r="37" spans="2:11" s="19" customFormat="1" ht="12.75">
      <c r="B37" s="21">
        <v>140867</v>
      </c>
      <c r="C37" s="19" t="s">
        <v>12</v>
      </c>
      <c r="D37" s="19" t="s">
        <v>7</v>
      </c>
      <c r="E37" s="19">
        <v>2</v>
      </c>
      <c r="F37" s="19" t="s">
        <v>163</v>
      </c>
      <c r="G37" s="19" t="s">
        <v>141</v>
      </c>
      <c r="H37" s="19" t="s">
        <v>136</v>
      </c>
      <c r="I37" s="19" t="s">
        <v>142</v>
      </c>
      <c r="J37" s="20" t="s">
        <v>142</v>
      </c>
      <c r="K37" s="20" t="s">
        <v>142</v>
      </c>
    </row>
    <row r="38" spans="2:11" s="19" customFormat="1" ht="12.75">
      <c r="B38" s="21">
        <v>140871</v>
      </c>
      <c r="C38" s="19" t="s">
        <v>135</v>
      </c>
      <c r="D38" s="19" t="s">
        <v>143</v>
      </c>
      <c r="E38" s="19">
        <v>1</v>
      </c>
      <c r="F38" s="19">
        <v>4</v>
      </c>
      <c r="G38" s="19" t="s">
        <v>119</v>
      </c>
      <c r="H38" s="19" t="s">
        <v>119</v>
      </c>
      <c r="I38" s="19" t="s">
        <v>119</v>
      </c>
      <c r="J38" s="19" t="s">
        <v>119</v>
      </c>
      <c r="K38" s="19" t="s">
        <v>119</v>
      </c>
    </row>
    <row r="39" spans="2:11" s="19" customFormat="1" ht="12.75">
      <c r="B39" s="21">
        <v>141624</v>
      </c>
      <c r="C39" s="19" t="s">
        <v>12</v>
      </c>
      <c r="D39" s="19" t="s">
        <v>121</v>
      </c>
      <c r="E39" s="19">
        <v>1</v>
      </c>
      <c r="F39" s="19">
        <v>4</v>
      </c>
      <c r="G39" s="19" t="s">
        <v>119</v>
      </c>
      <c r="H39" s="19" t="s">
        <v>119</v>
      </c>
      <c r="I39" s="19" t="s">
        <v>119</v>
      </c>
      <c r="J39" s="19" t="s">
        <v>119</v>
      </c>
      <c r="K39" s="19" t="s">
        <v>119</v>
      </c>
    </row>
    <row r="40" spans="2:11" s="19" customFormat="1" ht="12.75">
      <c r="B40" s="21">
        <v>143741</v>
      </c>
      <c r="C40" s="19" t="s">
        <v>11</v>
      </c>
      <c r="D40" s="19" t="s">
        <v>9</v>
      </c>
      <c r="E40" s="19">
        <v>1</v>
      </c>
      <c r="F40" s="19">
        <v>4</v>
      </c>
      <c r="G40" s="19" t="s">
        <v>119</v>
      </c>
      <c r="H40" s="19" t="s">
        <v>119</v>
      </c>
      <c r="I40" s="19" t="s">
        <v>119</v>
      </c>
      <c r="J40" s="19" t="s">
        <v>119</v>
      </c>
      <c r="K40" s="19" t="s">
        <v>119</v>
      </c>
    </row>
    <row r="41" spans="2:11" s="19" customFormat="1" ht="12.75">
      <c r="B41" s="21">
        <v>143764</v>
      </c>
      <c r="C41" s="20" t="s">
        <v>1</v>
      </c>
      <c r="D41" s="20" t="s">
        <v>4</v>
      </c>
      <c r="E41" s="20">
        <v>1</v>
      </c>
      <c r="F41" s="20">
        <v>4</v>
      </c>
      <c r="G41" s="19" t="s">
        <v>142</v>
      </c>
      <c r="H41" s="19" t="s">
        <v>119</v>
      </c>
      <c r="I41" s="19" t="s">
        <v>119</v>
      </c>
      <c r="J41" s="19" t="s">
        <v>119</v>
      </c>
      <c r="K41" s="19" t="s">
        <v>119</v>
      </c>
    </row>
    <row r="42" spans="2:11" s="19" customFormat="1" ht="12.75">
      <c r="B42" s="21">
        <v>143764</v>
      </c>
      <c r="C42" s="20" t="s">
        <v>1</v>
      </c>
      <c r="D42" s="20" t="s">
        <v>3</v>
      </c>
      <c r="E42" s="20">
        <v>1</v>
      </c>
      <c r="F42" s="20">
        <v>4</v>
      </c>
      <c r="G42" s="19" t="s">
        <v>142</v>
      </c>
      <c r="H42" s="19" t="s">
        <v>119</v>
      </c>
      <c r="I42" s="19" t="s">
        <v>119</v>
      </c>
      <c r="J42" s="19" t="s">
        <v>119</v>
      </c>
      <c r="K42" s="19" t="s">
        <v>119</v>
      </c>
    </row>
    <row r="43" spans="2:11" s="19" customFormat="1" ht="12.75">
      <c r="B43" s="21">
        <v>143764</v>
      </c>
      <c r="C43" s="20" t="s">
        <v>1</v>
      </c>
      <c r="D43" s="20" t="s">
        <v>2</v>
      </c>
      <c r="E43" s="20">
        <v>1</v>
      </c>
      <c r="F43" s="20">
        <v>4</v>
      </c>
      <c r="G43" s="19" t="s">
        <v>142</v>
      </c>
      <c r="H43" s="19" t="s">
        <v>119</v>
      </c>
      <c r="I43" s="19" t="s">
        <v>119</v>
      </c>
      <c r="J43" s="19" t="s">
        <v>119</v>
      </c>
      <c r="K43" s="19" t="s">
        <v>119</v>
      </c>
    </row>
    <row r="44" spans="2:11" s="19" customFormat="1" ht="12.75">
      <c r="B44" s="21">
        <v>143764</v>
      </c>
      <c r="C44" s="20" t="s">
        <v>135</v>
      </c>
      <c r="D44" s="20" t="s">
        <v>125</v>
      </c>
      <c r="E44" s="20">
        <v>1</v>
      </c>
      <c r="F44" s="20">
        <v>4</v>
      </c>
      <c r="G44" s="19" t="s">
        <v>142</v>
      </c>
      <c r="H44" s="19" t="s">
        <v>119</v>
      </c>
      <c r="I44" s="19" t="s">
        <v>119</v>
      </c>
      <c r="J44" s="19" t="s">
        <v>119</v>
      </c>
      <c r="K44" s="19" t="s">
        <v>119</v>
      </c>
    </row>
    <row r="45" spans="2:11" s="19" customFormat="1" ht="12.75">
      <c r="B45" s="21">
        <v>143764</v>
      </c>
      <c r="C45" s="20" t="s">
        <v>135</v>
      </c>
      <c r="D45" s="20" t="s">
        <v>8</v>
      </c>
      <c r="E45" s="20">
        <v>1</v>
      </c>
      <c r="F45" s="20">
        <v>4</v>
      </c>
      <c r="G45" s="19" t="s">
        <v>142</v>
      </c>
      <c r="H45" s="19" t="s">
        <v>119</v>
      </c>
      <c r="I45" s="19" t="s">
        <v>119</v>
      </c>
      <c r="J45" s="19" t="s">
        <v>119</v>
      </c>
      <c r="K45" s="19" t="s">
        <v>119</v>
      </c>
    </row>
    <row r="46" spans="2:11" s="19" customFormat="1" ht="12.75">
      <c r="B46" s="21">
        <v>143764</v>
      </c>
      <c r="C46" s="20" t="s">
        <v>135</v>
      </c>
      <c r="D46" s="20" t="s">
        <v>123</v>
      </c>
      <c r="E46" s="20">
        <v>1</v>
      </c>
      <c r="F46" s="20">
        <v>4</v>
      </c>
      <c r="G46" s="19" t="s">
        <v>142</v>
      </c>
      <c r="H46" s="19" t="s">
        <v>119</v>
      </c>
      <c r="I46" s="19" t="s">
        <v>119</v>
      </c>
      <c r="J46" s="19" t="s">
        <v>119</v>
      </c>
      <c r="K46" s="19" t="s">
        <v>119</v>
      </c>
    </row>
    <row r="47" spans="2:11" s="19" customFormat="1" ht="12.75">
      <c r="B47" s="21">
        <v>143764</v>
      </c>
      <c r="C47" s="20" t="s">
        <v>129</v>
      </c>
      <c r="D47" s="20" t="s">
        <v>123</v>
      </c>
      <c r="E47" s="20">
        <v>1</v>
      </c>
      <c r="F47" s="20">
        <v>4</v>
      </c>
      <c r="G47" s="19" t="s">
        <v>142</v>
      </c>
      <c r="H47" s="19" t="s">
        <v>119</v>
      </c>
      <c r="I47" s="19" t="s">
        <v>119</v>
      </c>
      <c r="J47" s="19" t="s">
        <v>119</v>
      </c>
      <c r="K47" s="19" t="s">
        <v>119</v>
      </c>
    </row>
    <row r="48" spans="2:11" s="19" customFormat="1" ht="12.75">
      <c r="B48" s="21">
        <v>143764</v>
      </c>
      <c r="C48" s="20" t="s">
        <v>129</v>
      </c>
      <c r="D48" s="20" t="s">
        <v>125</v>
      </c>
      <c r="E48" s="20">
        <v>1</v>
      </c>
      <c r="F48" s="20">
        <v>4</v>
      </c>
      <c r="G48" s="19" t="s">
        <v>142</v>
      </c>
      <c r="H48" s="19" t="s">
        <v>119</v>
      </c>
      <c r="I48" s="19" t="s">
        <v>119</v>
      </c>
      <c r="J48" s="19" t="s">
        <v>119</v>
      </c>
      <c r="K48" s="19" t="s">
        <v>119</v>
      </c>
    </row>
    <row r="49" spans="2:11" s="19" customFormat="1" ht="12.75">
      <c r="B49" s="21">
        <v>143764</v>
      </c>
      <c r="C49" s="20" t="s">
        <v>10</v>
      </c>
      <c r="D49" s="20" t="s">
        <v>120</v>
      </c>
      <c r="E49" s="20">
        <v>1</v>
      </c>
      <c r="F49" s="20">
        <v>4</v>
      </c>
      <c r="G49" s="19" t="s">
        <v>142</v>
      </c>
      <c r="H49" s="19" t="s">
        <v>119</v>
      </c>
      <c r="I49" s="19" t="s">
        <v>119</v>
      </c>
      <c r="J49" s="19" t="s">
        <v>119</v>
      </c>
      <c r="K49" s="19" t="s">
        <v>119</v>
      </c>
    </row>
    <row r="50" spans="2:11" s="19" customFormat="1" ht="12.75">
      <c r="B50" s="21">
        <v>143764</v>
      </c>
      <c r="C50" s="20" t="s">
        <v>10</v>
      </c>
      <c r="D50" s="20" t="s">
        <v>115</v>
      </c>
      <c r="E50" s="20">
        <v>1</v>
      </c>
      <c r="F50" s="20">
        <v>4</v>
      </c>
      <c r="G50" s="19" t="s">
        <v>142</v>
      </c>
      <c r="H50" s="19" t="s">
        <v>119</v>
      </c>
      <c r="I50" s="19" t="s">
        <v>119</v>
      </c>
      <c r="J50" s="19" t="s">
        <v>119</v>
      </c>
      <c r="K50" s="19" t="s">
        <v>119</v>
      </c>
    </row>
    <row r="51" spans="2:11" s="19" customFormat="1" ht="12.75">
      <c r="B51" s="21">
        <v>143764</v>
      </c>
      <c r="C51" s="20" t="s">
        <v>12</v>
      </c>
      <c r="D51" s="20" t="s">
        <v>8</v>
      </c>
      <c r="E51" s="20">
        <v>1</v>
      </c>
      <c r="F51" s="20">
        <v>4</v>
      </c>
      <c r="G51" s="19" t="s">
        <v>142</v>
      </c>
      <c r="H51" s="19" t="s">
        <v>119</v>
      </c>
      <c r="I51" s="19" t="s">
        <v>119</v>
      </c>
      <c r="J51" s="19" t="s">
        <v>119</v>
      </c>
      <c r="K51" s="19" t="s">
        <v>119</v>
      </c>
    </row>
    <row r="52" spans="2:11" s="19" customFormat="1" ht="12.75">
      <c r="B52" s="21">
        <v>143764</v>
      </c>
      <c r="C52" s="20" t="s">
        <v>12</v>
      </c>
      <c r="D52" s="20" t="s">
        <v>121</v>
      </c>
      <c r="E52" s="20">
        <v>1</v>
      </c>
      <c r="F52" s="20">
        <v>4</v>
      </c>
      <c r="G52" s="19" t="s">
        <v>142</v>
      </c>
      <c r="H52" s="19" t="s">
        <v>119</v>
      </c>
      <c r="I52" s="19" t="s">
        <v>119</v>
      </c>
      <c r="J52" s="19" t="s">
        <v>119</v>
      </c>
      <c r="K52" s="19" t="s">
        <v>119</v>
      </c>
    </row>
    <row r="53" spans="2:11" s="19" customFormat="1" ht="12.75">
      <c r="B53" s="21">
        <v>143764</v>
      </c>
      <c r="C53" s="20" t="s">
        <v>11</v>
      </c>
      <c r="D53" s="20" t="s">
        <v>8</v>
      </c>
      <c r="E53" s="20">
        <v>1</v>
      </c>
      <c r="F53" s="20">
        <v>4</v>
      </c>
      <c r="G53" s="19" t="s">
        <v>142</v>
      </c>
      <c r="H53" s="19" t="s">
        <v>119</v>
      </c>
      <c r="I53" s="19" t="s">
        <v>119</v>
      </c>
      <c r="J53" s="19" t="s">
        <v>119</v>
      </c>
      <c r="K53" s="19" t="s">
        <v>119</v>
      </c>
    </row>
    <row r="54" spans="2:11" s="19" customFormat="1" ht="12.75">
      <c r="B54" s="21">
        <v>143764</v>
      </c>
      <c r="C54" s="20" t="s">
        <v>11</v>
      </c>
      <c r="D54" s="20" t="s">
        <v>123</v>
      </c>
      <c r="E54" s="20">
        <v>1</v>
      </c>
      <c r="F54" s="20">
        <v>4</v>
      </c>
      <c r="G54" s="19" t="s">
        <v>142</v>
      </c>
      <c r="H54" s="19" t="s">
        <v>119</v>
      </c>
      <c r="I54" s="19" t="s">
        <v>119</v>
      </c>
      <c r="J54" s="19" t="s">
        <v>119</v>
      </c>
      <c r="K54" s="19" t="s">
        <v>119</v>
      </c>
    </row>
    <row r="55" spans="2:11" s="19" customFormat="1" ht="12.75">
      <c r="B55" s="21">
        <v>143764</v>
      </c>
      <c r="C55" s="20" t="s">
        <v>11</v>
      </c>
      <c r="D55" s="20" t="s">
        <v>9</v>
      </c>
      <c r="E55" s="20">
        <v>1</v>
      </c>
      <c r="F55" s="20">
        <v>4</v>
      </c>
      <c r="G55" s="19" t="s">
        <v>142</v>
      </c>
      <c r="H55" s="19" t="s">
        <v>119</v>
      </c>
      <c r="I55" s="19" t="s">
        <v>119</v>
      </c>
      <c r="J55" s="19" t="s">
        <v>119</v>
      </c>
      <c r="K55" s="19" t="s">
        <v>119</v>
      </c>
    </row>
    <row r="56" spans="2:11" s="19" customFormat="1" ht="12.75">
      <c r="B56" s="21">
        <v>144235</v>
      </c>
      <c r="C56" s="19" t="s">
        <v>10</v>
      </c>
      <c r="D56" s="19" t="s">
        <v>117</v>
      </c>
      <c r="E56" s="19">
        <v>2</v>
      </c>
      <c r="F56" s="19" t="s">
        <v>163</v>
      </c>
      <c r="G56" s="19" t="s">
        <v>119</v>
      </c>
      <c r="H56" s="19" t="s">
        <v>142</v>
      </c>
      <c r="I56" s="19" t="s">
        <v>142</v>
      </c>
      <c r="J56" s="19" t="s">
        <v>142</v>
      </c>
      <c r="K56" s="19" t="s">
        <v>142</v>
      </c>
    </row>
    <row r="57" spans="2:11" s="19" customFormat="1" ht="12.75">
      <c r="B57" s="21">
        <v>145773</v>
      </c>
      <c r="C57" s="19" t="s">
        <v>10</v>
      </c>
      <c r="D57" s="19" t="s">
        <v>13</v>
      </c>
      <c r="E57" s="19">
        <v>2</v>
      </c>
      <c r="F57" s="19" t="s">
        <v>163</v>
      </c>
      <c r="G57" s="19" t="s">
        <v>136</v>
      </c>
      <c r="H57" s="19" t="s">
        <v>136</v>
      </c>
      <c r="I57" s="19" t="s">
        <v>142</v>
      </c>
      <c r="J57" s="19" t="s">
        <v>142</v>
      </c>
      <c r="K57" s="19" t="s">
        <v>142</v>
      </c>
    </row>
    <row r="58" spans="2:11" s="19" customFormat="1" ht="12.75">
      <c r="B58" s="21">
        <v>145775</v>
      </c>
      <c r="C58" s="19" t="s">
        <v>135</v>
      </c>
      <c r="D58" s="19" t="s">
        <v>144</v>
      </c>
      <c r="E58" s="19">
        <v>1</v>
      </c>
      <c r="F58" s="19">
        <v>5</v>
      </c>
      <c r="G58" s="19" t="s">
        <v>141</v>
      </c>
      <c r="H58" s="19" t="s">
        <v>141</v>
      </c>
      <c r="I58" s="19" t="s">
        <v>141</v>
      </c>
      <c r="J58" s="19" t="s">
        <v>141</v>
      </c>
      <c r="K58" s="19" t="s">
        <v>141</v>
      </c>
    </row>
    <row r="59" spans="2:11" s="19" customFormat="1" ht="12.75">
      <c r="B59" s="21">
        <v>147349</v>
      </c>
      <c r="C59" s="20" t="s">
        <v>11</v>
      </c>
      <c r="D59" s="20" t="s">
        <v>138</v>
      </c>
      <c r="E59" s="20">
        <f>2/3</f>
        <v>0.6666666666666666</v>
      </c>
      <c r="F59" s="20">
        <v>5</v>
      </c>
      <c r="G59" s="19" t="s">
        <v>136</v>
      </c>
      <c r="H59" s="19" t="s">
        <v>136</v>
      </c>
      <c r="I59" s="19" t="s">
        <v>142</v>
      </c>
      <c r="J59" s="19" t="s">
        <v>142</v>
      </c>
      <c r="K59" s="19" t="s">
        <v>142</v>
      </c>
    </row>
    <row r="60" spans="2:11" s="19" customFormat="1" ht="12.75">
      <c r="B60" s="21">
        <v>147349</v>
      </c>
      <c r="C60" s="20" t="s">
        <v>12</v>
      </c>
      <c r="D60" s="20" t="s">
        <v>138</v>
      </c>
      <c r="E60" s="20">
        <f>2/3</f>
        <v>0.6666666666666666</v>
      </c>
      <c r="F60" s="20">
        <v>5</v>
      </c>
      <c r="G60" s="19" t="s">
        <v>136</v>
      </c>
      <c r="H60" s="19" t="s">
        <v>136</v>
      </c>
      <c r="I60" s="19" t="s">
        <v>142</v>
      </c>
      <c r="J60" s="19" t="s">
        <v>142</v>
      </c>
      <c r="K60" s="19" t="s">
        <v>142</v>
      </c>
    </row>
    <row r="61" spans="2:11" s="19" customFormat="1" ht="12.75">
      <c r="B61" s="21">
        <v>147349</v>
      </c>
      <c r="C61" s="20" t="s">
        <v>10</v>
      </c>
      <c r="D61" s="20" t="s">
        <v>138</v>
      </c>
      <c r="E61" s="20">
        <f>2/3</f>
        <v>0.6666666666666666</v>
      </c>
      <c r="F61" s="20">
        <v>5</v>
      </c>
      <c r="G61" s="19" t="s">
        <v>136</v>
      </c>
      <c r="H61" s="19" t="s">
        <v>136</v>
      </c>
      <c r="I61" s="19" t="s">
        <v>142</v>
      </c>
      <c r="J61" s="19" t="s">
        <v>142</v>
      </c>
      <c r="K61" s="19" t="s">
        <v>142</v>
      </c>
    </row>
    <row r="62" spans="2:11" s="19" customFormat="1" ht="12.75">
      <c r="B62" s="21">
        <v>147351</v>
      </c>
      <c r="C62" s="19" t="s">
        <v>11</v>
      </c>
      <c r="D62" s="19" t="s">
        <v>138</v>
      </c>
      <c r="E62" s="19">
        <v>2</v>
      </c>
      <c r="F62" s="19" t="s">
        <v>163</v>
      </c>
      <c r="G62" s="19" t="s">
        <v>136</v>
      </c>
      <c r="H62" s="19" t="s">
        <v>136</v>
      </c>
      <c r="I62" s="19" t="s">
        <v>136</v>
      </c>
      <c r="J62" s="19" t="s">
        <v>142</v>
      </c>
      <c r="K62" s="19" t="s">
        <v>142</v>
      </c>
    </row>
    <row r="63" spans="2:11" s="19" customFormat="1" ht="12.75">
      <c r="B63" s="21">
        <v>147354</v>
      </c>
      <c r="C63" s="19" t="s">
        <v>135</v>
      </c>
      <c r="D63" s="19" t="s">
        <v>6</v>
      </c>
      <c r="E63" s="19">
        <v>2</v>
      </c>
      <c r="F63" s="19" t="s">
        <v>163</v>
      </c>
      <c r="G63" s="19" t="s">
        <v>141</v>
      </c>
      <c r="H63" s="19" t="s">
        <v>141</v>
      </c>
      <c r="I63" s="19" t="s">
        <v>141</v>
      </c>
      <c r="J63" s="19" t="s">
        <v>142</v>
      </c>
      <c r="K63" s="19" t="s">
        <v>142</v>
      </c>
    </row>
    <row r="64" spans="2:11" s="19" customFormat="1" ht="12.75">
      <c r="B64" s="21">
        <v>147356</v>
      </c>
      <c r="C64" s="19" t="s">
        <v>0</v>
      </c>
      <c r="D64" s="19" t="s">
        <v>122</v>
      </c>
      <c r="E64" s="19">
        <v>1</v>
      </c>
      <c r="F64" s="19">
        <v>5</v>
      </c>
      <c r="G64" s="19" t="s">
        <v>141</v>
      </c>
      <c r="H64" s="19" t="s">
        <v>141</v>
      </c>
      <c r="I64" s="19" t="s">
        <v>141</v>
      </c>
      <c r="J64" s="19" t="s">
        <v>141</v>
      </c>
      <c r="K64" s="19" t="s">
        <v>141</v>
      </c>
    </row>
    <row r="65" spans="2:11" s="19" customFormat="1" ht="12.75">
      <c r="B65" s="21">
        <v>147431</v>
      </c>
      <c r="C65" s="19" t="s">
        <v>135</v>
      </c>
      <c r="D65" s="19" t="s">
        <v>7</v>
      </c>
      <c r="E65" s="19">
        <v>2</v>
      </c>
      <c r="F65" s="19" t="s">
        <v>162</v>
      </c>
      <c r="G65" s="19" t="s">
        <v>141</v>
      </c>
      <c r="H65" s="19" t="s">
        <v>136</v>
      </c>
      <c r="I65" s="19" t="s">
        <v>142</v>
      </c>
      <c r="J65" s="19" t="s">
        <v>142</v>
      </c>
      <c r="K65" s="19" t="s">
        <v>142</v>
      </c>
    </row>
    <row r="66" spans="2:11" s="19" customFormat="1" ht="12.75">
      <c r="B66" s="21">
        <v>147974</v>
      </c>
      <c r="C66" s="19" t="s">
        <v>145</v>
      </c>
      <c r="D66" s="19" t="s">
        <v>74</v>
      </c>
      <c r="E66" s="19">
        <v>4</v>
      </c>
      <c r="F66" s="19" t="s">
        <v>161</v>
      </c>
      <c r="H66" s="19" t="s">
        <v>136</v>
      </c>
      <c r="I66" s="19" t="s">
        <v>136</v>
      </c>
      <c r="J66" s="19" t="s">
        <v>136</v>
      </c>
      <c r="K66" s="19" t="s">
        <v>136</v>
      </c>
    </row>
    <row r="67" spans="2:11" s="19" customFormat="1" ht="12.75">
      <c r="B67" s="21">
        <v>149241</v>
      </c>
      <c r="C67" s="19" t="s">
        <v>64</v>
      </c>
      <c r="D67" s="19" t="s">
        <v>9</v>
      </c>
      <c r="E67" s="19">
        <v>2</v>
      </c>
      <c r="F67" s="19" t="s">
        <v>161</v>
      </c>
      <c r="J67" s="19" t="s">
        <v>136</v>
      </c>
      <c r="K67" s="19" t="s">
        <v>142</v>
      </c>
    </row>
    <row r="68" ht="6.75" customHeight="1" thickBot="1"/>
    <row r="69" spans="4:23" ht="18" customHeight="1">
      <c r="D69" s="19" t="s">
        <v>159</v>
      </c>
      <c r="E69">
        <f>SUM(E4:E67)</f>
        <v>90.00000000000001</v>
      </c>
      <c r="G69" s="25">
        <f>SUMIF(G4:G68,"New",$E4:$E68)+SUMIF(G4:G68,"Assigned",$E4:$E68)+SUMIF(G4:G68,"Reopened",$E4:$E68)+SUMIF(G4:G68,"Uncomfirmed",$E4:$E68)+SUMIF(G4:G68,"Resolved",$E4:$E68)</f>
        <v>60</v>
      </c>
      <c r="H69" s="25">
        <f aca="true" t="shared" si="1" ref="H69:W69">SUMIF(H4:H68,"New",$E4:$E68)+SUMIF(H4:H68,"Assigned",$E4:$E68)+SUMIF(H4:H68,"Reopened",$E4:$E68)+SUMIF(H4:H68,"Uncomfirmed",$E4:$E68)+SUMIF(H4:H68,"Resolved",$E4:$E68)</f>
        <v>50.99999999999999</v>
      </c>
      <c r="I69" s="25">
        <f t="shared" si="1"/>
        <v>51</v>
      </c>
      <c r="J69" s="25">
        <f t="shared" si="1"/>
        <v>53</v>
      </c>
      <c r="K69" s="25">
        <f t="shared" si="1"/>
        <v>53</v>
      </c>
      <c r="L69" s="25">
        <f t="shared" si="1"/>
        <v>0</v>
      </c>
      <c r="M69" s="25">
        <f t="shared" si="1"/>
        <v>0</v>
      </c>
      <c r="N69" s="25">
        <f t="shared" si="1"/>
        <v>0</v>
      </c>
      <c r="O69" s="25">
        <f t="shared" si="1"/>
        <v>0</v>
      </c>
      <c r="P69" s="25">
        <f t="shared" si="1"/>
        <v>0</v>
      </c>
      <c r="Q69" s="25">
        <f t="shared" si="1"/>
        <v>0</v>
      </c>
      <c r="R69" s="25">
        <f t="shared" si="1"/>
        <v>0</v>
      </c>
      <c r="S69" s="25">
        <f t="shared" si="1"/>
        <v>0</v>
      </c>
      <c r="T69" s="25">
        <f t="shared" si="1"/>
        <v>0</v>
      </c>
      <c r="U69" s="25">
        <f t="shared" si="1"/>
        <v>0</v>
      </c>
      <c r="V69" s="25">
        <f t="shared" si="1"/>
        <v>0</v>
      </c>
      <c r="W69" s="25">
        <f t="shared" si="1"/>
        <v>0</v>
      </c>
    </row>
    <row r="70" spans="4:23" ht="12.75">
      <c r="D70" t="s">
        <v>110</v>
      </c>
      <c r="G70">
        <f>COUNTIF(G$4:G$68,"Unconfirmed")</f>
        <v>0</v>
      </c>
      <c r="H70">
        <f aca="true" t="shared" si="2" ref="H70:W70">COUNTIF(H$4:H$68,"Unconfirmed")</f>
        <v>0</v>
      </c>
      <c r="I70">
        <f t="shared" si="2"/>
        <v>0</v>
      </c>
      <c r="J70">
        <f t="shared" si="2"/>
        <v>0</v>
      </c>
      <c r="K70">
        <f t="shared" si="2"/>
        <v>0</v>
      </c>
      <c r="L70">
        <f t="shared" si="2"/>
        <v>0</v>
      </c>
      <c r="M70">
        <f t="shared" si="2"/>
        <v>0</v>
      </c>
      <c r="N70">
        <f t="shared" si="2"/>
        <v>0</v>
      </c>
      <c r="O70">
        <f t="shared" si="2"/>
        <v>0</v>
      </c>
      <c r="P70">
        <f t="shared" si="2"/>
        <v>0</v>
      </c>
      <c r="Q70">
        <f t="shared" si="2"/>
        <v>0</v>
      </c>
      <c r="R70">
        <f t="shared" si="2"/>
        <v>0</v>
      </c>
      <c r="S70">
        <f t="shared" si="2"/>
        <v>0</v>
      </c>
      <c r="T70">
        <f t="shared" si="2"/>
        <v>0</v>
      </c>
      <c r="U70">
        <f t="shared" si="2"/>
        <v>0</v>
      </c>
      <c r="V70">
        <f t="shared" si="2"/>
        <v>0</v>
      </c>
      <c r="W70">
        <f t="shared" si="2"/>
        <v>0</v>
      </c>
    </row>
    <row r="71" spans="4:23" ht="12.75">
      <c r="D71" t="s">
        <v>82</v>
      </c>
      <c r="G71">
        <f>COUNTIF(G$4:G$68,"New")</f>
        <v>8</v>
      </c>
      <c r="H71">
        <f aca="true" t="shared" si="3" ref="H71:W71">COUNTIF(H$4:H$68,"New")</f>
        <v>3</v>
      </c>
      <c r="I71">
        <f t="shared" si="3"/>
        <v>3</v>
      </c>
      <c r="J71">
        <f t="shared" si="3"/>
        <v>2</v>
      </c>
      <c r="K71">
        <f t="shared" si="3"/>
        <v>2</v>
      </c>
      <c r="L71">
        <f t="shared" si="3"/>
        <v>0</v>
      </c>
      <c r="M71">
        <f t="shared" si="3"/>
        <v>0</v>
      </c>
      <c r="N71">
        <f t="shared" si="3"/>
        <v>0</v>
      </c>
      <c r="O71">
        <f t="shared" si="3"/>
        <v>0</v>
      </c>
      <c r="P71">
        <f t="shared" si="3"/>
        <v>0</v>
      </c>
      <c r="Q71">
        <f t="shared" si="3"/>
        <v>0</v>
      </c>
      <c r="R71">
        <f t="shared" si="3"/>
        <v>0</v>
      </c>
      <c r="S71">
        <f t="shared" si="3"/>
        <v>0</v>
      </c>
      <c r="T71">
        <f t="shared" si="3"/>
        <v>0</v>
      </c>
      <c r="U71">
        <f t="shared" si="3"/>
        <v>0</v>
      </c>
      <c r="V71">
        <f t="shared" si="3"/>
        <v>0</v>
      </c>
      <c r="W71">
        <f t="shared" si="3"/>
        <v>0</v>
      </c>
    </row>
    <row r="72" spans="4:23" ht="12.75">
      <c r="D72" t="s">
        <v>103</v>
      </c>
      <c r="G72">
        <f>COUNTIF(G$4:G$68,"Assigned")</f>
        <v>15</v>
      </c>
      <c r="H72">
        <f aca="true" t="shared" si="4" ref="H72:W72">COUNTIF(H$4:H$68,"Assigned")</f>
        <v>21</v>
      </c>
      <c r="I72">
        <f t="shared" si="4"/>
        <v>12</v>
      </c>
      <c r="J72">
        <f t="shared" si="4"/>
        <v>8</v>
      </c>
      <c r="K72">
        <f t="shared" si="4"/>
        <v>6</v>
      </c>
      <c r="L72">
        <f t="shared" si="4"/>
        <v>0</v>
      </c>
      <c r="M72">
        <f t="shared" si="4"/>
        <v>0</v>
      </c>
      <c r="N72">
        <f t="shared" si="4"/>
        <v>0</v>
      </c>
      <c r="O72">
        <f t="shared" si="4"/>
        <v>0</v>
      </c>
      <c r="P72">
        <f t="shared" si="4"/>
        <v>0</v>
      </c>
      <c r="Q72">
        <f t="shared" si="4"/>
        <v>0</v>
      </c>
      <c r="R72">
        <f t="shared" si="4"/>
        <v>0</v>
      </c>
      <c r="S72">
        <f t="shared" si="4"/>
        <v>0</v>
      </c>
      <c r="T72">
        <f t="shared" si="4"/>
        <v>0</v>
      </c>
      <c r="U72">
        <f t="shared" si="4"/>
        <v>0</v>
      </c>
      <c r="V72">
        <f t="shared" si="4"/>
        <v>0</v>
      </c>
      <c r="W72">
        <f t="shared" si="4"/>
        <v>0</v>
      </c>
    </row>
    <row r="73" spans="4:23" ht="12.75">
      <c r="D73" t="s">
        <v>109</v>
      </c>
      <c r="G73">
        <f>COUNTIF(G$4:G$68,"Reopened")</f>
        <v>0</v>
      </c>
      <c r="H73">
        <f aca="true" t="shared" si="5" ref="H73:W73">COUNTIF(H$4:H$68,"Reopened")</f>
        <v>0</v>
      </c>
      <c r="I73">
        <f t="shared" si="5"/>
        <v>0</v>
      </c>
      <c r="J73">
        <f t="shared" si="5"/>
        <v>0</v>
      </c>
      <c r="K73">
        <f t="shared" si="5"/>
        <v>0</v>
      </c>
      <c r="L73">
        <f t="shared" si="5"/>
        <v>0</v>
      </c>
      <c r="M73">
        <f t="shared" si="5"/>
        <v>0</v>
      </c>
      <c r="N73">
        <f t="shared" si="5"/>
        <v>0</v>
      </c>
      <c r="O73">
        <f t="shared" si="5"/>
        <v>0</v>
      </c>
      <c r="P73">
        <f t="shared" si="5"/>
        <v>0</v>
      </c>
      <c r="Q73">
        <f t="shared" si="5"/>
        <v>0</v>
      </c>
      <c r="R73">
        <f t="shared" si="5"/>
        <v>0</v>
      </c>
      <c r="S73">
        <f t="shared" si="5"/>
        <v>0</v>
      </c>
      <c r="T73">
        <f t="shared" si="5"/>
        <v>0</v>
      </c>
      <c r="U73">
        <f t="shared" si="5"/>
        <v>0</v>
      </c>
      <c r="V73">
        <f t="shared" si="5"/>
        <v>0</v>
      </c>
      <c r="W73">
        <f t="shared" si="5"/>
        <v>0</v>
      </c>
    </row>
    <row r="74" spans="4:23" ht="12.75">
      <c r="D74" t="s">
        <v>106</v>
      </c>
      <c r="G74">
        <f>COUNTIF(G$4:G$68,"Resolved")</f>
        <v>16</v>
      </c>
      <c r="H74">
        <f aca="true" t="shared" si="6" ref="H74:W74">COUNTIF(H$4:H$68,"Resolved")</f>
        <v>2</v>
      </c>
      <c r="I74">
        <f t="shared" si="6"/>
        <v>11</v>
      </c>
      <c r="J74">
        <f t="shared" si="6"/>
        <v>17</v>
      </c>
      <c r="K74">
        <f t="shared" si="6"/>
        <v>19</v>
      </c>
      <c r="L74">
        <f t="shared" si="6"/>
        <v>0</v>
      </c>
      <c r="M74">
        <f t="shared" si="6"/>
        <v>0</v>
      </c>
      <c r="N74">
        <f t="shared" si="6"/>
        <v>0</v>
      </c>
      <c r="O74">
        <f t="shared" si="6"/>
        <v>0</v>
      </c>
      <c r="P74">
        <f t="shared" si="6"/>
        <v>0</v>
      </c>
      <c r="Q74">
        <f t="shared" si="6"/>
        <v>0</v>
      </c>
      <c r="R74">
        <f t="shared" si="6"/>
        <v>0</v>
      </c>
      <c r="S74">
        <f t="shared" si="6"/>
        <v>0</v>
      </c>
      <c r="T74">
        <f t="shared" si="6"/>
        <v>0</v>
      </c>
      <c r="U74">
        <f t="shared" si="6"/>
        <v>0</v>
      </c>
      <c r="V74">
        <f t="shared" si="6"/>
        <v>0</v>
      </c>
      <c r="W74">
        <f t="shared" si="6"/>
        <v>0</v>
      </c>
    </row>
    <row r="75" spans="4:23" ht="12.75">
      <c r="D75" t="s">
        <v>108</v>
      </c>
      <c r="G75">
        <f>COUNTIF(G$4:G$68,"Verified")</f>
        <v>0</v>
      </c>
      <c r="H75">
        <f aca="true" t="shared" si="7" ref="H75:W75">COUNTIF(H$4:H$68,"Verified")</f>
        <v>0</v>
      </c>
      <c r="I75">
        <f t="shared" si="7"/>
        <v>0</v>
      </c>
      <c r="J75">
        <f t="shared" si="7"/>
        <v>0</v>
      </c>
      <c r="K75">
        <f t="shared" si="7"/>
        <v>0</v>
      </c>
      <c r="L75">
        <f t="shared" si="7"/>
        <v>0</v>
      </c>
      <c r="M75">
        <f t="shared" si="7"/>
        <v>0</v>
      </c>
      <c r="N75">
        <f t="shared" si="7"/>
        <v>0</v>
      </c>
      <c r="O75">
        <f t="shared" si="7"/>
        <v>0</v>
      </c>
      <c r="P75">
        <f t="shared" si="7"/>
        <v>0</v>
      </c>
      <c r="Q75">
        <f t="shared" si="7"/>
        <v>0</v>
      </c>
      <c r="R75">
        <f t="shared" si="7"/>
        <v>0</v>
      </c>
      <c r="S75">
        <f t="shared" si="7"/>
        <v>0</v>
      </c>
      <c r="T75">
        <f t="shared" si="7"/>
        <v>0</v>
      </c>
      <c r="U75">
        <f t="shared" si="7"/>
        <v>0</v>
      </c>
      <c r="V75">
        <f t="shared" si="7"/>
        <v>0</v>
      </c>
      <c r="W75">
        <f t="shared" si="7"/>
        <v>0</v>
      </c>
    </row>
    <row r="76" spans="4:23" ht="12.75">
      <c r="D76" t="s">
        <v>107</v>
      </c>
      <c r="G76">
        <f>COUNTIF(G$4:G$68,"Closed")</f>
        <v>23</v>
      </c>
      <c r="H76">
        <f aca="true" t="shared" si="8" ref="H76:W76">COUNTIF(H$4:H$68,"Closed")</f>
        <v>37</v>
      </c>
      <c r="I76">
        <f t="shared" si="8"/>
        <v>37</v>
      </c>
      <c r="J76">
        <f t="shared" si="8"/>
        <v>37</v>
      </c>
      <c r="K76">
        <f t="shared" si="8"/>
        <v>37</v>
      </c>
      <c r="L76">
        <f t="shared" si="8"/>
        <v>0</v>
      </c>
      <c r="M76">
        <f t="shared" si="8"/>
        <v>0</v>
      </c>
      <c r="N76">
        <f t="shared" si="8"/>
        <v>0</v>
      </c>
      <c r="O76">
        <f t="shared" si="8"/>
        <v>0</v>
      </c>
      <c r="P76">
        <f t="shared" si="8"/>
        <v>0</v>
      </c>
      <c r="Q76">
        <f t="shared" si="8"/>
        <v>0</v>
      </c>
      <c r="R76">
        <f t="shared" si="8"/>
        <v>0</v>
      </c>
      <c r="S76">
        <f t="shared" si="8"/>
        <v>0</v>
      </c>
      <c r="T76">
        <f t="shared" si="8"/>
        <v>0</v>
      </c>
      <c r="U76">
        <f t="shared" si="8"/>
        <v>0</v>
      </c>
      <c r="V76">
        <f t="shared" si="8"/>
        <v>0</v>
      </c>
      <c r="W76">
        <f t="shared" si="8"/>
        <v>0</v>
      </c>
    </row>
    <row r="78" ht="12.75">
      <c r="D78" t="s">
        <v>111</v>
      </c>
    </row>
    <row r="79" spans="4:23" ht="12.75">
      <c r="D79" t="s">
        <v>112</v>
      </c>
      <c r="G79" s="17">
        <f>G3</f>
        <v>38882</v>
      </c>
      <c r="H79" s="17">
        <f aca="true" t="shared" si="9" ref="H79:W79">H3</f>
        <v>38889</v>
      </c>
      <c r="I79" s="17">
        <f t="shared" si="9"/>
        <v>38896</v>
      </c>
      <c r="J79" s="17">
        <f t="shared" si="9"/>
        <v>38903</v>
      </c>
      <c r="K79" s="17">
        <f t="shared" si="9"/>
        <v>38910</v>
      </c>
      <c r="L79" s="17">
        <f t="shared" si="9"/>
        <v>38917</v>
      </c>
      <c r="M79" s="17">
        <f t="shared" si="9"/>
        <v>38924</v>
      </c>
      <c r="N79" s="17">
        <f t="shared" si="9"/>
        <v>38931</v>
      </c>
      <c r="O79" s="17">
        <f t="shared" si="9"/>
        <v>38938</v>
      </c>
      <c r="P79" s="17">
        <f t="shared" si="9"/>
        <v>38945</v>
      </c>
      <c r="Q79" s="17">
        <f t="shared" si="9"/>
        <v>38952</v>
      </c>
      <c r="R79" s="17">
        <f t="shared" si="9"/>
        <v>38959</v>
      </c>
      <c r="S79" s="17">
        <f t="shared" si="9"/>
        <v>38966</v>
      </c>
      <c r="T79" s="17">
        <f t="shared" si="9"/>
        <v>38973</v>
      </c>
      <c r="U79" s="17">
        <f t="shared" si="9"/>
        <v>38980</v>
      </c>
      <c r="V79" s="17">
        <f t="shared" si="9"/>
        <v>38987</v>
      </c>
      <c r="W79" s="17">
        <f t="shared" si="9"/>
        <v>38994</v>
      </c>
    </row>
    <row r="80" spans="4:23" ht="12.75">
      <c r="D80" t="s">
        <v>113</v>
      </c>
      <c r="G80">
        <f>G71+G72+G73</f>
        <v>23</v>
      </c>
      <c r="H80">
        <f>H71+H72+H73</f>
        <v>24</v>
      </c>
      <c r="I80">
        <f aca="true" t="shared" si="10" ref="I80:W80">I71+I72+I73</f>
        <v>15</v>
      </c>
      <c r="J80">
        <f t="shared" si="10"/>
        <v>10</v>
      </c>
      <c r="K80">
        <f t="shared" si="10"/>
        <v>8</v>
      </c>
      <c r="L80">
        <f t="shared" si="10"/>
        <v>0</v>
      </c>
      <c r="M80">
        <f t="shared" si="10"/>
        <v>0</v>
      </c>
      <c r="N80">
        <f t="shared" si="10"/>
        <v>0</v>
      </c>
      <c r="O80">
        <f t="shared" si="10"/>
        <v>0</v>
      </c>
      <c r="P80">
        <f t="shared" si="10"/>
        <v>0</v>
      </c>
      <c r="Q80">
        <f t="shared" si="10"/>
        <v>0</v>
      </c>
      <c r="R80">
        <f t="shared" si="10"/>
        <v>0</v>
      </c>
      <c r="S80">
        <f t="shared" si="10"/>
        <v>0</v>
      </c>
      <c r="T80">
        <f t="shared" si="10"/>
        <v>0</v>
      </c>
      <c r="U80">
        <f t="shared" si="10"/>
        <v>0</v>
      </c>
      <c r="V80">
        <f t="shared" si="10"/>
        <v>0</v>
      </c>
      <c r="W80">
        <f t="shared" si="10"/>
        <v>0</v>
      </c>
    </row>
    <row r="81" spans="4:15" ht="12.75">
      <c r="D81" t="s">
        <v>147</v>
      </c>
      <c r="G81">
        <v>23</v>
      </c>
      <c r="H81">
        <v>24</v>
      </c>
      <c r="I81">
        <v>18</v>
      </c>
      <c r="J81">
        <v>15</v>
      </c>
      <c r="K81">
        <v>12</v>
      </c>
      <c r="L81">
        <v>9</v>
      </c>
      <c r="M81">
        <v>6</v>
      </c>
      <c r="N81">
        <v>3</v>
      </c>
      <c r="O81">
        <v>0</v>
      </c>
    </row>
  </sheetData>
  <hyperlinks>
    <hyperlink ref="B5" r:id="rId1" display="https://bugs.eclipse.org/bugs/show_bug.cgi?id=134895"/>
    <hyperlink ref="B6" r:id="rId2" display="https://bugs.eclipse.org/bugs/show_bug.cgi?id=134915"/>
    <hyperlink ref="B24" r:id="rId3" display="https://bugs.eclipse.org/bugs/show_bug.cgi?id=140073"/>
    <hyperlink ref="B26" r:id="rId4" display="https://bugs.eclipse.org/bugs/show_bug.cgi?id=140840"/>
    <hyperlink ref="B27" r:id="rId5" display="https://bugs.eclipse.org/bugs/show_bug.cgi?id=140844"/>
    <hyperlink ref="B28" r:id="rId6" display="https://bugs.eclipse.org/bugs/show_bug.cgi?id=140846"/>
    <hyperlink ref="B29" r:id="rId7" display="https://bugs.eclipse.org/bugs/show_bug.cgi?id=140847"/>
    <hyperlink ref="B30" r:id="rId8" display="https://bugs.eclipse.org/bugs/show_bug.cgi?id=140848"/>
    <hyperlink ref="B31" r:id="rId9" display="https://bugs.eclipse.org/bugs/show_bug.cgi?id=140850"/>
    <hyperlink ref="B32" r:id="rId10" display="https://bugs.eclipse.org/bugs/show_bug.cgi?id=140852"/>
    <hyperlink ref="B33" r:id="rId11" display="https://bugs.eclipse.org/bugs/show_bug.cgi?id=140856"/>
    <hyperlink ref="B34" r:id="rId12" display="https://bugs.eclipse.org/bugs/show_bug.cgi?id=140858"/>
    <hyperlink ref="B35" r:id="rId13" display="https://bugs.eclipse.org/bugs/show_bug.cgi?id=140859"/>
    <hyperlink ref="B36" r:id="rId14" display="https://bugs.eclipse.org/bugs/show_bug.cgi?id=140865"/>
    <hyperlink ref="B37" r:id="rId15" display="https://bugs.eclipse.org/bugs/show_bug.cgi?id=140867"/>
    <hyperlink ref="B38" r:id="rId16" display="https://bugs.eclipse.org/bugs/show_bug.cgi?id=140871"/>
    <hyperlink ref="B39" r:id="rId17" display="https://bugs.eclipse.org/bugs/show_bug.cgi?id=141624"/>
    <hyperlink ref="B40" r:id="rId18" display="https://bugs.eclipse.org/bugs/show_bug.cgi?id=143741"/>
    <hyperlink ref="B56" r:id="rId19" display="https://bugs.eclipse.org/bugs/show_bug.cgi?id=144235"/>
    <hyperlink ref="B57" r:id="rId20" display="https://bugs.eclipse.org/bugs/show_bug.cgi?id=145773"/>
    <hyperlink ref="B61" r:id="rId21" display="https://bugs.eclipse.org/bugs/show_bug.cgi?id=147349"/>
    <hyperlink ref="B62" r:id="rId22" display="https://bugs.eclipse.org/bugs/show_bug.cgi?id=147351"/>
    <hyperlink ref="B63" r:id="rId23" display="https://bugs.eclipse.org/bugs/show_bug.cgi?id=147354"/>
    <hyperlink ref="B64" r:id="rId24" display="https://bugs.eclipse.org/bugs/show_bug.cgi?id=147356"/>
    <hyperlink ref="B65" r:id="rId25" display="https://bugs.eclipse.org/bugs/show_bug.cgi?id=147431"/>
    <hyperlink ref="B25" r:id="rId26" display="https://bugs.eclipse.org/bugs/show_bug.cgi?id=140073"/>
    <hyperlink ref="B23" r:id="rId27" display="https://bugs.eclipse.org/bugs/show_bug.cgi?id=140073"/>
    <hyperlink ref="B22" r:id="rId28" display="https://bugs.eclipse.org/bugs/show_bug.cgi?id=140073"/>
    <hyperlink ref="B21" r:id="rId29" display="https://bugs.eclipse.org/bugs/show_bug.cgi?id=140073"/>
    <hyperlink ref="B60" r:id="rId30" display="https://bugs.eclipse.org/bugs/show_bug.cgi?id=147349"/>
    <hyperlink ref="B59" r:id="rId31" display="https://bugs.eclipse.org/bugs/show_bug.cgi?id=147349"/>
    <hyperlink ref="B7" r:id="rId32" display="https://bugs.eclipse.org/bugs/show_bug.cgi?id=135941"/>
    <hyperlink ref="B8" r:id="rId33" display="https://bugs.eclipse.org/bugs/show_bug.cgi?id=135941"/>
    <hyperlink ref="B9" r:id="rId34" display="https://bugs.eclipse.org/bugs/show_bug.cgi?id=140073"/>
    <hyperlink ref="B10" r:id="rId35" display="https://bugs.eclipse.org/bugs/show_bug.cgi?id=140073"/>
    <hyperlink ref="B11" r:id="rId36" display="https://bugs.eclipse.org/bugs/show_bug.cgi?id=140073"/>
    <hyperlink ref="B12" r:id="rId37" display="https://bugs.eclipse.org/bugs/show_bug.cgi?id=140073"/>
    <hyperlink ref="B13" r:id="rId38" display="https://bugs.eclipse.org/bugs/show_bug.cgi?id=140073"/>
    <hyperlink ref="B14" r:id="rId39" display="https://bugs.eclipse.org/bugs/show_bug.cgi?id=140073"/>
    <hyperlink ref="B15" r:id="rId40" display="https://bugs.eclipse.org/bugs/show_bug.cgi?id=140073"/>
    <hyperlink ref="B16" r:id="rId41" display="https://bugs.eclipse.org/bugs/show_bug.cgi?id=140073"/>
    <hyperlink ref="B17" r:id="rId42" display="https://bugs.eclipse.org/bugs/show_bug.cgi?id=140073"/>
    <hyperlink ref="B18" r:id="rId43" display="https://bugs.eclipse.org/bugs/show_bug.cgi?id=140073"/>
    <hyperlink ref="B19" r:id="rId44" display="https://bugs.eclipse.org/bugs/show_bug.cgi?id=140073"/>
    <hyperlink ref="B20" r:id="rId45" display="https://bugs.eclipse.org/bugs/show_bug.cgi?id=140073"/>
    <hyperlink ref="B41" r:id="rId46" display="https://bugs.eclipse.org/bugs/show_bug.cgi?id=143764"/>
    <hyperlink ref="B42" r:id="rId47" display="https://bugs.eclipse.org/bugs/show_bug.cgi?id=143764"/>
    <hyperlink ref="B43" r:id="rId48" display="https://bugs.eclipse.org/bugs/show_bug.cgi?id=143764"/>
    <hyperlink ref="B44" r:id="rId49" display="https://bugs.eclipse.org/bugs/show_bug.cgi?id=143764"/>
    <hyperlink ref="B45" r:id="rId50" display="https://bugs.eclipse.org/bugs/show_bug.cgi?id=143764"/>
    <hyperlink ref="B46" r:id="rId51" display="https://bugs.eclipse.org/bugs/show_bug.cgi?id=143764"/>
    <hyperlink ref="B47" r:id="rId52" display="https://bugs.eclipse.org/bugs/show_bug.cgi?id=143764"/>
    <hyperlink ref="B48" r:id="rId53" display="https://bugs.eclipse.org/bugs/show_bug.cgi?id=143764"/>
    <hyperlink ref="B49" r:id="rId54" display="https://bugs.eclipse.org/bugs/show_bug.cgi?id=143764"/>
    <hyperlink ref="B50" r:id="rId55" display="https://bugs.eclipse.org/bugs/show_bug.cgi?id=143764"/>
    <hyperlink ref="B51" r:id="rId56" display="https://bugs.eclipse.org/bugs/show_bug.cgi?id=143764"/>
    <hyperlink ref="B52" r:id="rId57" display="https://bugs.eclipse.org/bugs/show_bug.cgi?id=143764"/>
    <hyperlink ref="B53" r:id="rId58" display="https://bugs.eclipse.org/bugs/show_bug.cgi?id=143764"/>
    <hyperlink ref="B54" r:id="rId59" display="https://bugs.eclipse.org/bugs/show_bug.cgi?id=143764"/>
    <hyperlink ref="B55" r:id="rId60" display="https://bugs.eclipse.org/bugs/show_bug.cgi?id=143764"/>
    <hyperlink ref="B4" r:id="rId61" display="https://bugs.eclipse.org/bugs/show_bug.cgi?id=134895"/>
    <hyperlink ref="B58" r:id="rId62" display="https://bugs.eclipse.org/bugs/show_bug.cgi?id=145775"/>
    <hyperlink ref="B66" r:id="rId63" display="https://bugs.eclipse.org/bugs/show_bug.cgi?id=147974"/>
    <hyperlink ref="B67" r:id="rId64" display="https://bugs.eclipse.org/bugs/show_bug.cgi?id=149241"/>
  </hyperlinks>
  <printOptions/>
  <pageMargins left="0.75" right="0.75" top="1" bottom="1" header="0.5" footer="0.5"/>
  <pageSetup horizontalDpi="600" verticalDpi="600" orientation="portrait" r:id="rId66"/>
  <drawing r:id="rId65"/>
</worksheet>
</file>

<file path=xl/worksheets/sheet4.xml><?xml version="1.0" encoding="utf-8"?>
<worksheet xmlns="http://schemas.openxmlformats.org/spreadsheetml/2006/main" xmlns:r="http://schemas.openxmlformats.org/officeDocument/2006/relationships">
  <dimension ref="B2:W37"/>
  <sheetViews>
    <sheetView workbookViewId="0" topLeftCell="A1">
      <pane ySplit="3" topLeftCell="BM2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421875" style="0" customWidth="1"/>
    <col min="3" max="3" width="12.421875" style="0" bestFit="1" customWidth="1"/>
    <col min="4" max="4" width="46.28125" style="0" bestFit="1" customWidth="1"/>
    <col min="5" max="5" width="6.28125" style="0" bestFit="1" customWidth="1"/>
    <col min="6" max="6" width="7.57421875" style="0" bestFit="1" customWidth="1"/>
  </cols>
  <sheetData>
    <row r="1" ht="7.5" customHeight="1"/>
    <row r="2" spans="3:7" ht="12.75">
      <c r="C2" t="s">
        <v>114</v>
      </c>
      <c r="D2" t="s">
        <v>88</v>
      </c>
      <c r="G2" t="s">
        <v>101</v>
      </c>
    </row>
    <row r="3" spans="2:23" ht="12.75">
      <c r="B3" t="s">
        <v>100</v>
      </c>
      <c r="C3" t="s">
        <v>15</v>
      </c>
      <c r="D3" t="s">
        <v>14</v>
      </c>
      <c r="E3" t="s">
        <v>157</v>
      </c>
      <c r="F3" t="s">
        <v>156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1" ht="12.75">
      <c r="B4" s="18">
        <v>143180</v>
      </c>
      <c r="C4" t="s">
        <v>0</v>
      </c>
      <c r="D4" t="s">
        <v>16</v>
      </c>
      <c r="E4">
        <v>1</v>
      </c>
      <c r="F4">
        <v>4</v>
      </c>
      <c r="G4" t="s">
        <v>103</v>
      </c>
      <c r="H4" t="s">
        <v>103</v>
      </c>
      <c r="I4" t="s">
        <v>103</v>
      </c>
      <c r="J4" t="s">
        <v>103</v>
      </c>
      <c r="K4" t="s">
        <v>103</v>
      </c>
    </row>
    <row r="5" spans="2:11" ht="12.75">
      <c r="B5" s="18">
        <v>143181</v>
      </c>
      <c r="C5" t="s">
        <v>1</v>
      </c>
      <c r="D5" t="s">
        <v>71</v>
      </c>
      <c r="E5">
        <v>1</v>
      </c>
      <c r="F5">
        <v>4</v>
      </c>
      <c r="G5" t="s">
        <v>103</v>
      </c>
      <c r="H5" t="s">
        <v>103</v>
      </c>
      <c r="I5" t="s">
        <v>103</v>
      </c>
      <c r="J5" t="s">
        <v>103</v>
      </c>
      <c r="K5" t="s">
        <v>106</v>
      </c>
    </row>
    <row r="6" spans="2:11" ht="12.75">
      <c r="B6" s="18">
        <v>143182</v>
      </c>
      <c r="C6" t="s">
        <v>1</v>
      </c>
      <c r="D6" t="s">
        <v>83</v>
      </c>
      <c r="E6">
        <v>2</v>
      </c>
      <c r="F6">
        <v>4</v>
      </c>
      <c r="G6" t="s">
        <v>103</v>
      </c>
      <c r="H6" t="s">
        <v>103</v>
      </c>
      <c r="I6" t="s">
        <v>103</v>
      </c>
      <c r="J6" t="s">
        <v>103</v>
      </c>
      <c r="K6" t="s">
        <v>103</v>
      </c>
    </row>
    <row r="7" spans="2:11" ht="12.75">
      <c r="B7" s="18">
        <v>143183</v>
      </c>
      <c r="C7" t="s">
        <v>1</v>
      </c>
      <c r="D7" t="s">
        <v>131</v>
      </c>
      <c r="E7">
        <v>1</v>
      </c>
      <c r="F7">
        <v>4</v>
      </c>
      <c r="G7" t="s">
        <v>103</v>
      </c>
      <c r="H7" t="s">
        <v>103</v>
      </c>
      <c r="I7" t="s">
        <v>103</v>
      </c>
      <c r="J7" t="s">
        <v>103</v>
      </c>
      <c r="K7" t="s">
        <v>103</v>
      </c>
    </row>
    <row r="8" spans="2:11" ht="12.75">
      <c r="B8" s="18">
        <v>143185</v>
      </c>
      <c r="C8" t="s">
        <v>5</v>
      </c>
      <c r="D8" t="s">
        <v>66</v>
      </c>
      <c r="E8">
        <v>1</v>
      </c>
      <c r="F8">
        <v>4</v>
      </c>
      <c r="I8" t="s">
        <v>103</v>
      </c>
      <c r="J8" t="s">
        <v>103</v>
      </c>
      <c r="K8" t="s">
        <v>103</v>
      </c>
    </row>
    <row r="9" spans="2:11" ht="12.75">
      <c r="B9" s="18">
        <v>143184</v>
      </c>
      <c r="C9" t="s">
        <v>5</v>
      </c>
      <c r="D9" t="s">
        <v>17</v>
      </c>
      <c r="E9">
        <v>1</v>
      </c>
      <c r="F9">
        <v>4</v>
      </c>
      <c r="G9" t="s">
        <v>103</v>
      </c>
      <c r="H9" t="s">
        <v>103</v>
      </c>
      <c r="I9" t="s">
        <v>103</v>
      </c>
      <c r="J9" t="s">
        <v>103</v>
      </c>
      <c r="K9" t="s">
        <v>103</v>
      </c>
    </row>
    <row r="10" spans="2:11" ht="12.75">
      <c r="B10" s="18">
        <v>143187</v>
      </c>
      <c r="C10" t="s">
        <v>11</v>
      </c>
      <c r="D10" t="s">
        <v>18</v>
      </c>
      <c r="E10">
        <v>1</v>
      </c>
      <c r="F10">
        <v>6</v>
      </c>
      <c r="G10" t="s">
        <v>82</v>
      </c>
      <c r="H10" t="s">
        <v>82</v>
      </c>
      <c r="I10" t="s">
        <v>82</v>
      </c>
      <c r="J10" t="s">
        <v>82</v>
      </c>
      <c r="K10" t="s">
        <v>82</v>
      </c>
    </row>
    <row r="11" spans="2:11" ht="12.75">
      <c r="B11" s="18">
        <v>143191</v>
      </c>
      <c r="C11" t="s">
        <v>10</v>
      </c>
      <c r="D11" t="s">
        <v>152</v>
      </c>
      <c r="E11">
        <v>1</v>
      </c>
      <c r="F11">
        <v>6</v>
      </c>
      <c r="I11" t="s">
        <v>82</v>
      </c>
      <c r="J11" t="s">
        <v>82</v>
      </c>
      <c r="K11" t="s">
        <v>103</v>
      </c>
    </row>
    <row r="12" spans="2:11" ht="12.75">
      <c r="B12" s="18">
        <v>143192</v>
      </c>
      <c r="C12" t="s">
        <v>10</v>
      </c>
      <c r="D12" t="s">
        <v>130</v>
      </c>
      <c r="E12">
        <v>1</v>
      </c>
      <c r="F12">
        <v>5</v>
      </c>
      <c r="G12" t="s">
        <v>82</v>
      </c>
      <c r="H12" t="s">
        <v>82</v>
      </c>
      <c r="I12" t="s">
        <v>82</v>
      </c>
      <c r="J12" t="s">
        <v>103</v>
      </c>
      <c r="K12" t="s">
        <v>103</v>
      </c>
    </row>
    <row r="13" spans="2:11" ht="12.75">
      <c r="B13" s="18">
        <v>143189</v>
      </c>
      <c r="C13" t="s">
        <v>11</v>
      </c>
      <c r="D13" t="s">
        <v>19</v>
      </c>
      <c r="E13">
        <v>1</v>
      </c>
      <c r="F13">
        <v>5</v>
      </c>
      <c r="G13" t="s">
        <v>103</v>
      </c>
      <c r="H13" t="s">
        <v>103</v>
      </c>
      <c r="I13" t="s">
        <v>103</v>
      </c>
      <c r="J13" t="s">
        <v>103</v>
      </c>
      <c r="K13" t="s">
        <v>103</v>
      </c>
    </row>
    <row r="14" spans="2:11" ht="12.75">
      <c r="B14" s="18">
        <v>143186</v>
      </c>
      <c r="C14" t="s">
        <v>10</v>
      </c>
      <c r="D14" t="s">
        <v>150</v>
      </c>
      <c r="E14">
        <v>1</v>
      </c>
      <c r="F14">
        <v>4</v>
      </c>
      <c r="I14" t="s">
        <v>103</v>
      </c>
      <c r="J14" t="s">
        <v>103</v>
      </c>
      <c r="K14" t="s">
        <v>106</v>
      </c>
    </row>
    <row r="15" spans="2:11" ht="12.75">
      <c r="B15" s="18">
        <v>143188</v>
      </c>
      <c r="C15" t="s">
        <v>10</v>
      </c>
      <c r="D15" t="s">
        <v>151</v>
      </c>
      <c r="E15">
        <v>1</v>
      </c>
      <c r="F15">
        <v>4</v>
      </c>
      <c r="I15" t="s">
        <v>103</v>
      </c>
      <c r="J15" t="s">
        <v>103</v>
      </c>
      <c r="K15" t="s">
        <v>106</v>
      </c>
    </row>
    <row r="16" spans="2:11" ht="12.75">
      <c r="B16" s="18">
        <v>143193</v>
      </c>
      <c r="C16" t="s">
        <v>10</v>
      </c>
      <c r="D16" t="s">
        <v>153</v>
      </c>
      <c r="E16">
        <v>1</v>
      </c>
      <c r="F16">
        <v>6</v>
      </c>
      <c r="I16" t="s">
        <v>82</v>
      </c>
      <c r="J16" t="s">
        <v>82</v>
      </c>
      <c r="K16" t="s">
        <v>82</v>
      </c>
    </row>
    <row r="17" spans="2:11" ht="12.75">
      <c r="B17" s="18">
        <v>143178</v>
      </c>
      <c r="C17" t="s">
        <v>10</v>
      </c>
      <c r="D17" t="s">
        <v>148</v>
      </c>
      <c r="E17">
        <v>1</v>
      </c>
      <c r="F17">
        <v>5</v>
      </c>
      <c r="I17" t="s">
        <v>103</v>
      </c>
      <c r="J17" t="s">
        <v>103</v>
      </c>
      <c r="K17" t="s">
        <v>103</v>
      </c>
    </row>
    <row r="18" spans="2:11" ht="12.75">
      <c r="B18" s="18">
        <v>143179</v>
      </c>
      <c r="C18" t="s">
        <v>10</v>
      </c>
      <c r="D18" t="s">
        <v>149</v>
      </c>
      <c r="E18">
        <v>1</v>
      </c>
      <c r="F18">
        <v>6</v>
      </c>
      <c r="I18" t="s">
        <v>82</v>
      </c>
      <c r="J18" t="s">
        <v>82</v>
      </c>
      <c r="K18" t="s">
        <v>82</v>
      </c>
    </row>
    <row r="19" spans="2:11" ht="12.75">
      <c r="B19" s="18">
        <v>143195</v>
      </c>
      <c r="C19" t="s">
        <v>132</v>
      </c>
      <c r="D19" t="s">
        <v>20</v>
      </c>
      <c r="E19">
        <v>1</v>
      </c>
      <c r="F19">
        <v>5</v>
      </c>
      <c r="I19" t="s">
        <v>103</v>
      </c>
      <c r="J19" t="s">
        <v>103</v>
      </c>
      <c r="K19" t="s">
        <v>103</v>
      </c>
    </row>
    <row r="20" spans="2:11" ht="12.75">
      <c r="B20" s="18">
        <v>143194</v>
      </c>
      <c r="C20" t="s">
        <v>132</v>
      </c>
      <c r="D20" t="s">
        <v>154</v>
      </c>
      <c r="E20">
        <v>1</v>
      </c>
      <c r="F20">
        <v>5</v>
      </c>
      <c r="I20" t="s">
        <v>82</v>
      </c>
      <c r="J20" t="s">
        <v>82</v>
      </c>
      <c r="K20" t="s">
        <v>103</v>
      </c>
    </row>
    <row r="21" spans="2:11" ht="12.75">
      <c r="B21" s="18">
        <v>143190</v>
      </c>
      <c r="C21" t="s">
        <v>12</v>
      </c>
      <c r="D21" t="s">
        <v>66</v>
      </c>
      <c r="E21">
        <v>1</v>
      </c>
      <c r="F21">
        <v>5</v>
      </c>
      <c r="G21" t="s">
        <v>103</v>
      </c>
      <c r="H21" t="s">
        <v>103</v>
      </c>
      <c r="I21" t="s">
        <v>103</v>
      </c>
      <c r="J21" t="s">
        <v>103</v>
      </c>
      <c r="K21" t="s">
        <v>103</v>
      </c>
    </row>
    <row r="22" spans="2:11" ht="12.75">
      <c r="B22" s="18">
        <v>147970</v>
      </c>
      <c r="C22" t="s">
        <v>155</v>
      </c>
      <c r="D22" t="s">
        <v>71</v>
      </c>
      <c r="E22">
        <v>1</v>
      </c>
      <c r="F22">
        <v>5</v>
      </c>
      <c r="K22" t="s">
        <v>82</v>
      </c>
    </row>
    <row r="23" spans="2:11" ht="12.75">
      <c r="B23" s="18">
        <v>147971</v>
      </c>
      <c r="C23" t="s">
        <v>155</v>
      </c>
      <c r="D23" t="s">
        <v>72</v>
      </c>
      <c r="E23">
        <v>1</v>
      </c>
      <c r="F23">
        <v>5</v>
      </c>
      <c r="K23" t="s">
        <v>82</v>
      </c>
    </row>
    <row r="24" spans="2:11" s="19" customFormat="1" ht="12.75">
      <c r="B24" s="41">
        <v>150761</v>
      </c>
      <c r="C24" s="19" t="s">
        <v>64</v>
      </c>
      <c r="D24" s="19" t="s">
        <v>60</v>
      </c>
      <c r="K24" s="19" t="s">
        <v>82</v>
      </c>
    </row>
    <row r="25" ht="12.75">
      <c r="B25" s="41"/>
    </row>
    <row r="26" spans="4:23" ht="12.75">
      <c r="D26" t="s">
        <v>110</v>
      </c>
      <c r="G26">
        <f>COUNTIF(G$4:G$25,"Unconfirmed")</f>
        <v>0</v>
      </c>
      <c r="H26">
        <f aca="true" t="shared" si="1" ref="H26:W26">COUNTIF(H$4:H$25,"Unconfirmed")</f>
        <v>0</v>
      </c>
      <c r="I26">
        <f t="shared" si="1"/>
        <v>0</v>
      </c>
      <c r="J26">
        <f t="shared" si="1"/>
        <v>0</v>
      </c>
      <c r="K26">
        <f t="shared" si="1"/>
        <v>0</v>
      </c>
      <c r="L26">
        <f t="shared" si="1"/>
        <v>0</v>
      </c>
      <c r="M26">
        <f t="shared" si="1"/>
        <v>0</v>
      </c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  <c r="S26">
        <f t="shared" si="1"/>
        <v>0</v>
      </c>
      <c r="T26">
        <f t="shared" si="1"/>
        <v>0</v>
      </c>
      <c r="U26">
        <f t="shared" si="1"/>
        <v>0</v>
      </c>
      <c r="V26">
        <f t="shared" si="1"/>
        <v>0</v>
      </c>
      <c r="W26">
        <f t="shared" si="1"/>
        <v>0</v>
      </c>
    </row>
    <row r="27" spans="4:23" ht="12.75">
      <c r="D27" t="s">
        <v>82</v>
      </c>
      <c r="G27">
        <f>COUNTIF(G$4:G$25,"New")</f>
        <v>2</v>
      </c>
      <c r="H27">
        <f aca="true" t="shared" si="2" ref="H27:W27">COUNTIF(H$4:H$25,"New")</f>
        <v>2</v>
      </c>
      <c r="I27">
        <f t="shared" si="2"/>
        <v>6</v>
      </c>
      <c r="J27">
        <f t="shared" si="2"/>
        <v>5</v>
      </c>
      <c r="K27">
        <f t="shared" si="2"/>
        <v>6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</row>
    <row r="28" spans="4:23" ht="12.75">
      <c r="D28" t="s">
        <v>103</v>
      </c>
      <c r="G28">
        <f>COUNTIF(G$4:G$25,"Assigned")</f>
        <v>7</v>
      </c>
      <c r="H28">
        <f aca="true" t="shared" si="3" ref="H28:W28">COUNTIF(H$4:H$25,"Assigned")</f>
        <v>7</v>
      </c>
      <c r="I28">
        <f t="shared" si="3"/>
        <v>12</v>
      </c>
      <c r="J28">
        <f t="shared" si="3"/>
        <v>13</v>
      </c>
      <c r="K28">
        <f t="shared" si="3"/>
        <v>12</v>
      </c>
      <c r="L28">
        <f t="shared" si="3"/>
        <v>0</v>
      </c>
      <c r="M28">
        <f t="shared" si="3"/>
        <v>0</v>
      </c>
      <c r="N28">
        <f t="shared" si="3"/>
        <v>0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0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</row>
    <row r="29" spans="4:23" ht="12.75">
      <c r="D29" t="s">
        <v>109</v>
      </c>
      <c r="G29">
        <f>COUNTIF(G$4:G$25,"Reopened")</f>
        <v>0</v>
      </c>
      <c r="H29">
        <f aca="true" t="shared" si="4" ref="H29:W29">COUNTIF(H$4:H$25,"Reopened")</f>
        <v>0</v>
      </c>
      <c r="I29">
        <f t="shared" si="4"/>
        <v>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0</v>
      </c>
      <c r="U29">
        <f t="shared" si="4"/>
        <v>0</v>
      </c>
      <c r="V29">
        <f t="shared" si="4"/>
        <v>0</v>
      </c>
      <c r="W29">
        <f t="shared" si="4"/>
        <v>0</v>
      </c>
    </row>
    <row r="30" spans="4:23" ht="12.75">
      <c r="D30" t="s">
        <v>106</v>
      </c>
      <c r="G30">
        <f>COUNTIF(G$4:G$25,"Resolved")</f>
        <v>0</v>
      </c>
      <c r="H30">
        <f aca="true" t="shared" si="5" ref="H30:W30">COUNTIF(H$4:H$25,"Resolved")</f>
        <v>0</v>
      </c>
      <c r="I30">
        <f t="shared" si="5"/>
        <v>0</v>
      </c>
      <c r="J30">
        <f t="shared" si="5"/>
        <v>0</v>
      </c>
      <c r="K30">
        <f t="shared" si="5"/>
        <v>3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5"/>
        <v>0</v>
      </c>
      <c r="T30">
        <f t="shared" si="5"/>
        <v>0</v>
      </c>
      <c r="U30">
        <f t="shared" si="5"/>
        <v>0</v>
      </c>
      <c r="V30">
        <f t="shared" si="5"/>
        <v>0</v>
      </c>
      <c r="W30">
        <f t="shared" si="5"/>
        <v>0</v>
      </c>
    </row>
    <row r="31" spans="4:23" ht="12.75">
      <c r="D31" t="s">
        <v>108</v>
      </c>
      <c r="G31">
        <f>COUNTIF(G$4:G$25,"Verified")</f>
        <v>0</v>
      </c>
      <c r="H31">
        <f aca="true" t="shared" si="6" ref="H31:W31">COUNTIF(H$4:H$25,"Verified")</f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6"/>
        <v>0</v>
      </c>
      <c r="W31">
        <f t="shared" si="6"/>
        <v>0</v>
      </c>
    </row>
    <row r="32" spans="4:23" ht="12.75">
      <c r="D32" t="s">
        <v>107</v>
      </c>
      <c r="G32">
        <f>COUNTIF(G$4:G$25,"Closed")</f>
        <v>0</v>
      </c>
      <c r="H32">
        <f aca="true" t="shared" si="7" ref="H32:W32">COUNTIF(H$4:H$25,"Closed")</f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7"/>
        <v>0</v>
      </c>
      <c r="W32">
        <f t="shared" si="7"/>
        <v>0</v>
      </c>
    </row>
    <row r="34" ht="12.75">
      <c r="D34" t="s">
        <v>111</v>
      </c>
    </row>
    <row r="35" spans="4:23" ht="12.75">
      <c r="D35" t="s">
        <v>112</v>
      </c>
      <c r="G35" s="17">
        <f>G3</f>
        <v>38882</v>
      </c>
      <c r="H35" s="17">
        <f aca="true" t="shared" si="8" ref="H35:W35">H3</f>
        <v>38888</v>
      </c>
      <c r="I35" s="17">
        <f t="shared" si="8"/>
        <v>38896</v>
      </c>
      <c r="J35" s="17">
        <f t="shared" si="8"/>
        <v>38903</v>
      </c>
      <c r="K35" s="17">
        <f t="shared" si="8"/>
        <v>38910</v>
      </c>
      <c r="L35" s="17">
        <f t="shared" si="8"/>
        <v>38917</v>
      </c>
      <c r="M35" s="17">
        <f t="shared" si="8"/>
        <v>38924</v>
      </c>
      <c r="N35" s="17">
        <f t="shared" si="8"/>
        <v>38931</v>
      </c>
      <c r="O35" s="17">
        <f t="shared" si="8"/>
        <v>38938</v>
      </c>
      <c r="P35" s="17">
        <f t="shared" si="8"/>
        <v>38945</v>
      </c>
      <c r="Q35" s="17">
        <f t="shared" si="8"/>
        <v>38952</v>
      </c>
      <c r="R35" s="17">
        <f t="shared" si="8"/>
        <v>38959</v>
      </c>
      <c r="S35" s="17">
        <f t="shared" si="8"/>
        <v>38966</v>
      </c>
      <c r="T35" s="17">
        <f t="shared" si="8"/>
        <v>38973</v>
      </c>
      <c r="U35" s="17">
        <f t="shared" si="8"/>
        <v>38980</v>
      </c>
      <c r="V35" s="17">
        <f t="shared" si="8"/>
        <v>38987</v>
      </c>
      <c r="W35" s="17">
        <f t="shared" si="8"/>
        <v>38994</v>
      </c>
    </row>
    <row r="36" spans="4:23" ht="12.75">
      <c r="D36" t="s">
        <v>113</v>
      </c>
      <c r="G36">
        <f>SUMIF($D26:$D32,"New",G26:G32)+SUMIF($D26:$D32,"Assigned",G26:G32)+SUMIF($D26:$D32,"Reopened",G26:G32)</f>
        <v>9</v>
      </c>
      <c r="H36">
        <f aca="true" t="shared" si="9" ref="H36:W36">SUMIF($D26:$D32,"New",H26:H32)+SUMIF($D26:$D32,"Assigned",H26:H32)+SUMIF($D26:$D32,"Reopened",H26:H32)</f>
        <v>9</v>
      </c>
      <c r="I36">
        <f t="shared" si="9"/>
        <v>18</v>
      </c>
      <c r="J36">
        <f t="shared" si="9"/>
        <v>18</v>
      </c>
      <c r="K36">
        <f t="shared" si="9"/>
        <v>18</v>
      </c>
      <c r="L36">
        <f t="shared" si="9"/>
        <v>0</v>
      </c>
      <c r="M36">
        <f t="shared" si="9"/>
        <v>0</v>
      </c>
      <c r="N36">
        <f t="shared" si="9"/>
        <v>0</v>
      </c>
      <c r="O36">
        <f t="shared" si="9"/>
        <v>0</v>
      </c>
      <c r="P36">
        <f t="shared" si="9"/>
        <v>0</v>
      </c>
      <c r="Q36">
        <f t="shared" si="9"/>
        <v>0</v>
      </c>
      <c r="R36">
        <f t="shared" si="9"/>
        <v>0</v>
      </c>
      <c r="S36">
        <f t="shared" si="9"/>
        <v>0</v>
      </c>
      <c r="T36">
        <f t="shared" si="9"/>
        <v>0</v>
      </c>
      <c r="U36">
        <f t="shared" si="9"/>
        <v>0</v>
      </c>
      <c r="V36">
        <f t="shared" si="9"/>
        <v>0</v>
      </c>
      <c r="W36">
        <f t="shared" si="9"/>
        <v>0</v>
      </c>
    </row>
    <row r="37" spans="4:15" ht="12.75">
      <c r="D37" t="s">
        <v>147</v>
      </c>
      <c r="G37">
        <v>23</v>
      </c>
      <c r="H37">
        <v>24</v>
      </c>
      <c r="I37">
        <v>18</v>
      </c>
      <c r="J37">
        <v>15</v>
      </c>
      <c r="K37">
        <v>12</v>
      </c>
      <c r="L37">
        <v>9</v>
      </c>
      <c r="M37">
        <v>6</v>
      </c>
      <c r="N37">
        <v>3</v>
      </c>
      <c r="O37">
        <v>0</v>
      </c>
    </row>
  </sheetData>
  <hyperlinks>
    <hyperlink ref="B10" r:id="rId1" display="https://bugs.eclipse.org/bugs/show_bug.cgi?id=143187"/>
    <hyperlink ref="B12" r:id="rId2" display="https://bugs.eclipse.org/bugs/show_bug.cgi?id=143192"/>
    <hyperlink ref="B4" r:id="rId3" display="https://bugs.eclipse.org/bugs/show_bug.cgi?id=143180"/>
    <hyperlink ref="B5" r:id="rId4" display="https://bugs.eclipse.org/bugs/show_bug.cgi?id=143181"/>
    <hyperlink ref="B6" r:id="rId5" display="https://bugs.eclipse.org/bugs/show_bug.cgi?id=143182"/>
    <hyperlink ref="B7" r:id="rId6" display="https://bugs.eclipse.org/bugs/show_bug.cgi?id=143183"/>
    <hyperlink ref="B21" r:id="rId7" display="https://bugs.eclipse.org/bugs/show_bug.cgi?id=143190"/>
    <hyperlink ref="B13" r:id="rId8" display="https://bugs.eclipse.org/bugs/show_bug.cgi?id=143189"/>
    <hyperlink ref="B9" r:id="rId9" display="https://bugs.eclipse.org/bugs/show_bug.cgi?id=143184"/>
    <hyperlink ref="B8" r:id="rId10" display="https://bugs.eclipse.org/bugs/show_bug.cgi?id=143185"/>
    <hyperlink ref="B19" r:id="rId11" display="https://bugs.eclipse.org/bugs/show_bug.cgi?id=143195"/>
    <hyperlink ref="B17" r:id="rId12" display="https://bugs.eclipse.org/bugs/show_bug.cgi?id=143178"/>
    <hyperlink ref="B18" r:id="rId13" display="https://bugs.eclipse.org/bugs/show_bug.cgi?id=143179"/>
    <hyperlink ref="B14" r:id="rId14" display="https://bugs.eclipse.org/bugs/show_bug.cgi?id=143186"/>
    <hyperlink ref="B15" r:id="rId15" display="https://bugs.eclipse.org/bugs/show_bug.cgi?id=143188"/>
    <hyperlink ref="B11" r:id="rId16" display="https://bugs.eclipse.org/bugs/show_bug.cgi?id=143191"/>
    <hyperlink ref="B16" r:id="rId17" display="https://bugs.eclipse.org/bugs/show_bug.cgi?id=143193"/>
    <hyperlink ref="B20" r:id="rId18" display="https://bugs.eclipse.org/bugs/show_bug.cgi?id=143194"/>
    <hyperlink ref="B23" r:id="rId19" display="https://bugs.eclipse.org/bugs/show_bug.cgi?id=147971"/>
    <hyperlink ref="B22" r:id="rId20" display="https://bugs.eclipse.org/bugs/show_bug.cgi?id=147970"/>
    <hyperlink ref="B24:B25" r:id="rId21" display="https://bugs.eclipse.org/bugs/show_bug.cgi?id=150761"/>
  </hyperlinks>
  <printOptions/>
  <pageMargins left="0.75" right="0.75" top="1" bottom="1" header="0.5" footer="0.5"/>
  <pageSetup horizontalDpi="600" verticalDpi="600" orientation="portrait" r:id="rId25"/>
  <drawing r:id="rId24"/>
  <legacyDrawing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B2:W63"/>
  <sheetViews>
    <sheetView workbookViewId="0" topLeftCell="A1">
      <pane ySplit="3" topLeftCell="BM25" activePane="bottomLeft" state="frozen"/>
      <selection pane="topLeft" activeCell="A1" sqref="A1"/>
      <selection pane="bottomLeft" activeCell="K52" sqref="K52"/>
    </sheetView>
  </sheetViews>
  <sheetFormatPr defaultColWidth="9.140625" defaultRowHeight="12.75"/>
  <cols>
    <col min="2" max="2" width="7.00390625" style="0" bestFit="1" customWidth="1"/>
    <col min="3" max="3" width="12.421875" style="0" bestFit="1" customWidth="1"/>
    <col min="4" max="4" width="41.421875" style="0" bestFit="1" customWidth="1"/>
    <col min="5" max="5" width="6.28125" style="0" bestFit="1" customWidth="1"/>
    <col min="6" max="6" width="7.57421875" style="0" bestFit="1" customWidth="1"/>
    <col min="7" max="11" width="9.140625" style="42" customWidth="1"/>
    <col min="12" max="14" width="9.140625" style="43" customWidth="1"/>
    <col min="15" max="18" width="9.140625" style="42" customWidth="1"/>
    <col min="19" max="22" width="9.140625" style="43" customWidth="1"/>
  </cols>
  <sheetData>
    <row r="1" ht="6.75" customHeight="1"/>
    <row r="2" spans="3:8" ht="12.75">
      <c r="C2" t="s">
        <v>114</v>
      </c>
      <c r="D2" s="16" t="s">
        <v>89</v>
      </c>
      <c r="E2" s="27"/>
      <c r="F2" s="27"/>
      <c r="G2" s="42" t="s">
        <v>101</v>
      </c>
      <c r="H2" s="44"/>
    </row>
    <row r="3" spans="2:23" ht="12.75">
      <c r="B3" t="s">
        <v>100</v>
      </c>
      <c r="C3" t="s">
        <v>15</v>
      </c>
      <c r="D3" t="s">
        <v>14</v>
      </c>
      <c r="E3" t="s">
        <v>157</v>
      </c>
      <c r="F3" t="s">
        <v>156</v>
      </c>
      <c r="G3" s="45">
        <v>38882</v>
      </c>
      <c r="H3" s="45">
        <f>G3+6</f>
        <v>38888</v>
      </c>
      <c r="I3" s="45">
        <f>H3+8</f>
        <v>38896</v>
      </c>
      <c r="J3" s="45">
        <f>I3+7</f>
        <v>38903</v>
      </c>
      <c r="K3" s="45">
        <f aca="true" t="shared" si="0" ref="K3:W3">J3+7</f>
        <v>38910</v>
      </c>
      <c r="L3" s="46">
        <f t="shared" si="0"/>
        <v>38917</v>
      </c>
      <c r="M3" s="46">
        <f t="shared" si="0"/>
        <v>38924</v>
      </c>
      <c r="N3" s="46">
        <f t="shared" si="0"/>
        <v>38931</v>
      </c>
      <c r="O3" s="45">
        <f t="shared" si="0"/>
        <v>38938</v>
      </c>
      <c r="P3" s="45">
        <f t="shared" si="0"/>
        <v>38945</v>
      </c>
      <c r="Q3" s="45">
        <f t="shared" si="0"/>
        <v>38952</v>
      </c>
      <c r="R3" s="45">
        <f t="shared" si="0"/>
        <v>38959</v>
      </c>
      <c r="S3" s="46">
        <f t="shared" si="0"/>
        <v>38966</v>
      </c>
      <c r="T3" s="46">
        <f t="shared" si="0"/>
        <v>38973</v>
      </c>
      <c r="U3" s="46">
        <f t="shared" si="0"/>
        <v>38980</v>
      </c>
      <c r="V3" s="46">
        <f t="shared" si="0"/>
        <v>38987</v>
      </c>
      <c r="W3" s="17">
        <f t="shared" si="0"/>
        <v>38994</v>
      </c>
    </row>
    <row r="4" spans="2:12" ht="12.75">
      <c r="B4" s="18">
        <v>145171</v>
      </c>
      <c r="C4" t="s">
        <v>0</v>
      </c>
      <c r="D4" t="s">
        <v>22</v>
      </c>
      <c r="E4">
        <v>1</v>
      </c>
      <c r="F4">
        <v>4</v>
      </c>
      <c r="G4" s="42" t="s">
        <v>103</v>
      </c>
      <c r="H4" s="42" t="s">
        <v>106</v>
      </c>
      <c r="I4" s="42" t="s">
        <v>106</v>
      </c>
      <c r="J4" s="42" t="s">
        <v>106</v>
      </c>
      <c r="K4" s="42" t="s">
        <v>106</v>
      </c>
      <c r="L4" s="43" t="s">
        <v>106</v>
      </c>
    </row>
    <row r="5" spans="2:12" ht="12.75">
      <c r="B5" s="18">
        <v>146946</v>
      </c>
      <c r="C5" t="s">
        <v>0</v>
      </c>
      <c r="D5" t="s">
        <v>102</v>
      </c>
      <c r="E5">
        <v>1</v>
      </c>
      <c r="F5">
        <v>5</v>
      </c>
      <c r="G5" s="42" t="s">
        <v>82</v>
      </c>
      <c r="H5" s="42" t="s">
        <v>82</v>
      </c>
      <c r="I5" s="42" t="s">
        <v>82</v>
      </c>
      <c r="J5" s="42" t="s">
        <v>103</v>
      </c>
      <c r="K5" s="42" t="s">
        <v>106</v>
      </c>
      <c r="L5" s="43" t="s">
        <v>106</v>
      </c>
    </row>
    <row r="6" spans="2:12" ht="12.75">
      <c r="B6" s="18">
        <v>147148</v>
      </c>
      <c r="C6" t="s">
        <v>1</v>
      </c>
      <c r="D6" t="s">
        <v>90</v>
      </c>
      <c r="E6">
        <v>2</v>
      </c>
      <c r="F6">
        <v>4</v>
      </c>
      <c r="G6" s="42" t="s">
        <v>82</v>
      </c>
      <c r="H6" s="42" t="s">
        <v>103</v>
      </c>
      <c r="I6" s="42" t="s">
        <v>106</v>
      </c>
      <c r="J6" s="42" t="s">
        <v>106</v>
      </c>
      <c r="K6" s="42" t="s">
        <v>106</v>
      </c>
      <c r="L6" s="43" t="s">
        <v>109</v>
      </c>
    </row>
    <row r="7" spans="2:12" ht="12.75">
      <c r="B7" s="18">
        <v>147152</v>
      </c>
      <c r="C7" t="s">
        <v>1</v>
      </c>
      <c r="D7" t="s">
        <v>91</v>
      </c>
      <c r="E7">
        <v>1</v>
      </c>
      <c r="F7">
        <v>4</v>
      </c>
      <c r="G7" s="42" t="s">
        <v>82</v>
      </c>
      <c r="H7" s="42" t="s">
        <v>82</v>
      </c>
      <c r="I7" s="42" t="s">
        <v>82</v>
      </c>
      <c r="J7" s="42" t="s">
        <v>82</v>
      </c>
      <c r="K7" s="42" t="s">
        <v>103</v>
      </c>
      <c r="L7" s="43" t="s">
        <v>103</v>
      </c>
    </row>
    <row r="8" spans="2:12" ht="12.75">
      <c r="B8" s="18">
        <v>147161</v>
      </c>
      <c r="C8" t="s">
        <v>1</v>
      </c>
      <c r="D8" t="s">
        <v>23</v>
      </c>
      <c r="E8">
        <v>2</v>
      </c>
      <c r="F8">
        <v>5</v>
      </c>
      <c r="G8" s="42" t="s">
        <v>82</v>
      </c>
      <c r="H8" s="42" t="s">
        <v>82</v>
      </c>
      <c r="I8" s="42" t="s">
        <v>82</v>
      </c>
      <c r="J8" s="42" t="s">
        <v>106</v>
      </c>
      <c r="K8" s="42" t="s">
        <v>106</v>
      </c>
      <c r="L8" s="43" t="s">
        <v>106</v>
      </c>
    </row>
    <row r="9" spans="2:12" ht="12.75">
      <c r="B9" s="18">
        <v>147141</v>
      </c>
      <c r="C9" t="s">
        <v>1</v>
      </c>
      <c r="D9" t="s">
        <v>24</v>
      </c>
      <c r="E9">
        <v>2</v>
      </c>
      <c r="F9">
        <v>5</v>
      </c>
      <c r="G9" s="42" t="s">
        <v>82</v>
      </c>
      <c r="H9" s="42" t="s">
        <v>82</v>
      </c>
      <c r="I9" s="42" t="s">
        <v>103</v>
      </c>
      <c r="J9" s="42" t="s">
        <v>103</v>
      </c>
      <c r="K9" s="42" t="s">
        <v>103</v>
      </c>
      <c r="L9" s="43" t="s">
        <v>103</v>
      </c>
    </row>
    <row r="10" spans="2:12" ht="12.75">
      <c r="B10" s="18">
        <v>147171</v>
      </c>
      <c r="C10" t="s">
        <v>1</v>
      </c>
      <c r="D10" t="s">
        <v>25</v>
      </c>
      <c r="E10">
        <v>2</v>
      </c>
      <c r="F10">
        <v>6</v>
      </c>
      <c r="G10" s="42" t="s">
        <v>82</v>
      </c>
      <c r="H10" s="42" t="s">
        <v>82</v>
      </c>
      <c r="I10" s="42" t="s">
        <v>82</v>
      </c>
      <c r="J10" s="42" t="s">
        <v>82</v>
      </c>
      <c r="K10" s="42" t="s">
        <v>82</v>
      </c>
      <c r="L10" s="43" t="s">
        <v>82</v>
      </c>
    </row>
    <row r="11" spans="2:12" ht="12.75">
      <c r="B11" s="18">
        <v>147166</v>
      </c>
      <c r="C11" t="s">
        <v>1</v>
      </c>
      <c r="D11" t="s">
        <v>26</v>
      </c>
      <c r="E11">
        <v>2</v>
      </c>
      <c r="F11">
        <v>5</v>
      </c>
      <c r="G11" s="42" t="s">
        <v>82</v>
      </c>
      <c r="H11" s="42" t="s">
        <v>82</v>
      </c>
      <c r="I11" s="42" t="s">
        <v>82</v>
      </c>
      <c r="J11" s="42" t="s">
        <v>103</v>
      </c>
      <c r="K11" s="42" t="s">
        <v>103</v>
      </c>
      <c r="L11" s="43" t="s">
        <v>103</v>
      </c>
    </row>
    <row r="12" spans="2:12" ht="12.75">
      <c r="B12" s="18">
        <v>147162</v>
      </c>
      <c r="C12" t="s">
        <v>1</v>
      </c>
      <c r="D12" t="s">
        <v>27</v>
      </c>
      <c r="E12">
        <v>1</v>
      </c>
      <c r="F12">
        <v>5</v>
      </c>
      <c r="G12" s="42" t="s">
        <v>82</v>
      </c>
      <c r="H12" s="42" t="s">
        <v>82</v>
      </c>
      <c r="I12" s="42" t="s">
        <v>82</v>
      </c>
      <c r="J12" s="42" t="s">
        <v>106</v>
      </c>
      <c r="K12" s="42" t="s">
        <v>106</v>
      </c>
      <c r="L12" s="43" t="s">
        <v>106</v>
      </c>
    </row>
    <row r="13" spans="2:12" ht="12.75">
      <c r="B13" s="18">
        <v>147149</v>
      </c>
      <c r="C13" t="s">
        <v>5</v>
      </c>
      <c r="D13" t="s">
        <v>80</v>
      </c>
      <c r="E13">
        <v>1</v>
      </c>
      <c r="F13">
        <v>4</v>
      </c>
      <c r="G13" s="42" t="s">
        <v>82</v>
      </c>
      <c r="H13" s="42" t="s">
        <v>103</v>
      </c>
      <c r="I13" s="42" t="s">
        <v>106</v>
      </c>
      <c r="J13" s="42" t="s">
        <v>106</v>
      </c>
      <c r="K13" s="42" t="s">
        <v>106</v>
      </c>
      <c r="L13" s="43" t="s">
        <v>106</v>
      </c>
    </row>
    <row r="14" spans="2:12" ht="12.75">
      <c r="B14" s="18">
        <v>147153</v>
      </c>
      <c r="C14" t="s">
        <v>5</v>
      </c>
      <c r="D14" t="s">
        <v>104</v>
      </c>
      <c r="E14">
        <v>1</v>
      </c>
      <c r="F14">
        <v>5</v>
      </c>
      <c r="G14" s="42" t="s">
        <v>82</v>
      </c>
      <c r="H14" s="42" t="s">
        <v>82</v>
      </c>
      <c r="I14" s="42" t="s">
        <v>82</v>
      </c>
      <c r="J14" s="42" t="s">
        <v>82</v>
      </c>
      <c r="K14" s="42" t="s">
        <v>82</v>
      </c>
      <c r="L14" s="43" t="s">
        <v>103</v>
      </c>
    </row>
    <row r="15" spans="2:12" ht="12.75">
      <c r="B15" s="18">
        <v>147172</v>
      </c>
      <c r="C15" t="s">
        <v>5</v>
      </c>
      <c r="D15" t="s">
        <v>28</v>
      </c>
      <c r="E15">
        <v>1</v>
      </c>
      <c r="F15">
        <v>6</v>
      </c>
      <c r="G15" s="42" t="s">
        <v>82</v>
      </c>
      <c r="H15" s="42" t="s">
        <v>82</v>
      </c>
      <c r="I15" s="42" t="s">
        <v>82</v>
      </c>
      <c r="J15" s="42" t="s">
        <v>82</v>
      </c>
      <c r="K15" s="42" t="s">
        <v>82</v>
      </c>
      <c r="L15" s="43" t="s">
        <v>82</v>
      </c>
    </row>
    <row r="16" spans="2:12" ht="12.75">
      <c r="B16" s="18">
        <v>147163</v>
      </c>
      <c r="C16" t="s">
        <v>5</v>
      </c>
      <c r="D16" t="s">
        <v>29</v>
      </c>
      <c r="E16">
        <v>2</v>
      </c>
      <c r="F16">
        <v>4</v>
      </c>
      <c r="G16" s="42" t="s">
        <v>82</v>
      </c>
      <c r="H16" s="42" t="s">
        <v>82</v>
      </c>
      <c r="I16" s="42" t="s">
        <v>82</v>
      </c>
      <c r="J16" s="42" t="s">
        <v>106</v>
      </c>
      <c r="K16" s="42" t="s">
        <v>106</v>
      </c>
      <c r="L16" s="43" t="s">
        <v>106</v>
      </c>
    </row>
    <row r="17" spans="2:12" ht="12.75">
      <c r="B17" s="18">
        <v>147144</v>
      </c>
      <c r="C17" t="s">
        <v>5</v>
      </c>
      <c r="D17" t="s">
        <v>30</v>
      </c>
      <c r="E17">
        <v>1</v>
      </c>
      <c r="F17">
        <v>5</v>
      </c>
      <c r="G17" s="42" t="s">
        <v>82</v>
      </c>
      <c r="H17" s="42" t="s">
        <v>82</v>
      </c>
      <c r="I17" s="42" t="s">
        <v>103</v>
      </c>
      <c r="J17" s="42" t="s">
        <v>103</v>
      </c>
      <c r="K17" s="42" t="s">
        <v>82</v>
      </c>
      <c r="L17" s="43" t="s">
        <v>82</v>
      </c>
    </row>
    <row r="18" spans="2:12" ht="12.75">
      <c r="B18" s="18">
        <v>147154</v>
      </c>
      <c r="C18" t="s">
        <v>5</v>
      </c>
      <c r="D18" t="s">
        <v>92</v>
      </c>
      <c r="E18">
        <v>2</v>
      </c>
      <c r="F18">
        <v>5</v>
      </c>
      <c r="G18" s="42" t="s">
        <v>82</v>
      </c>
      <c r="H18" s="42" t="s">
        <v>82</v>
      </c>
      <c r="I18" s="42" t="s">
        <v>82</v>
      </c>
      <c r="J18" s="42" t="s">
        <v>82</v>
      </c>
      <c r="K18" s="42" t="s">
        <v>82</v>
      </c>
      <c r="L18" s="43" t="s">
        <v>82</v>
      </c>
    </row>
    <row r="19" spans="2:12" ht="12.75">
      <c r="B19" s="18">
        <v>147155</v>
      </c>
      <c r="C19" t="s">
        <v>5</v>
      </c>
      <c r="D19" t="s">
        <v>93</v>
      </c>
      <c r="E19">
        <v>2</v>
      </c>
      <c r="F19">
        <v>5</v>
      </c>
      <c r="G19" s="42" t="s">
        <v>82</v>
      </c>
      <c r="H19" s="42" t="s">
        <v>82</v>
      </c>
      <c r="I19" s="42" t="s">
        <v>82</v>
      </c>
      <c r="J19" s="42" t="s">
        <v>82</v>
      </c>
      <c r="K19" s="42" t="s">
        <v>82</v>
      </c>
      <c r="L19" s="43" t="s">
        <v>82</v>
      </c>
    </row>
    <row r="20" spans="2:12" ht="12.75">
      <c r="B20" s="18">
        <v>147167</v>
      </c>
      <c r="C20" t="s">
        <v>5</v>
      </c>
      <c r="D20" t="s">
        <v>31</v>
      </c>
      <c r="E20">
        <v>2</v>
      </c>
      <c r="F20">
        <v>5</v>
      </c>
      <c r="G20" s="42" t="s">
        <v>82</v>
      </c>
      <c r="H20" s="42" t="s">
        <v>82</v>
      </c>
      <c r="I20" s="42" t="s">
        <v>82</v>
      </c>
      <c r="J20" s="42" t="s">
        <v>103</v>
      </c>
      <c r="K20" s="42" t="s">
        <v>103</v>
      </c>
      <c r="L20" s="43" t="s">
        <v>103</v>
      </c>
    </row>
    <row r="21" spans="2:12" ht="12.75">
      <c r="B21" s="18">
        <v>147176</v>
      </c>
      <c r="C21" t="s">
        <v>11</v>
      </c>
      <c r="D21" t="s">
        <v>95</v>
      </c>
      <c r="E21">
        <v>1</v>
      </c>
      <c r="F21">
        <v>6</v>
      </c>
      <c r="G21" s="42" t="s">
        <v>82</v>
      </c>
      <c r="H21" s="42" t="s">
        <v>82</v>
      </c>
      <c r="I21" s="42" t="s">
        <v>82</v>
      </c>
      <c r="J21" s="42" t="s">
        <v>82</v>
      </c>
      <c r="K21" s="42" t="s">
        <v>82</v>
      </c>
      <c r="L21" s="43" t="s">
        <v>82</v>
      </c>
    </row>
    <row r="22" spans="2:12" ht="12.75">
      <c r="B22" s="18">
        <v>147165</v>
      </c>
      <c r="C22" t="s">
        <v>11</v>
      </c>
      <c r="D22" t="s">
        <v>32</v>
      </c>
      <c r="E22">
        <v>2</v>
      </c>
      <c r="F22">
        <v>5</v>
      </c>
      <c r="G22" s="42" t="s">
        <v>82</v>
      </c>
      <c r="H22" s="42" t="s">
        <v>82</v>
      </c>
      <c r="I22" s="42" t="s">
        <v>82</v>
      </c>
      <c r="J22" s="42" t="s">
        <v>103</v>
      </c>
      <c r="K22" s="42" t="s">
        <v>103</v>
      </c>
      <c r="L22" s="43" t="s">
        <v>103</v>
      </c>
    </row>
    <row r="23" spans="2:12" ht="12.75">
      <c r="B23" s="18">
        <v>147177</v>
      </c>
      <c r="C23" t="s">
        <v>11</v>
      </c>
      <c r="D23" t="s">
        <v>97</v>
      </c>
      <c r="E23">
        <v>1</v>
      </c>
      <c r="F23">
        <v>6</v>
      </c>
      <c r="G23" s="42" t="s">
        <v>82</v>
      </c>
      <c r="H23" s="42" t="s">
        <v>82</v>
      </c>
      <c r="I23" s="42" t="s">
        <v>82</v>
      </c>
      <c r="J23" s="42" t="s">
        <v>82</v>
      </c>
      <c r="K23" s="42" t="s">
        <v>82</v>
      </c>
      <c r="L23" s="43" t="s">
        <v>82</v>
      </c>
    </row>
    <row r="24" spans="2:12" ht="12.75">
      <c r="B24" s="18">
        <v>147151</v>
      </c>
      <c r="C24" t="s">
        <v>12</v>
      </c>
      <c r="D24" t="s">
        <v>80</v>
      </c>
      <c r="E24">
        <v>2</v>
      </c>
      <c r="F24">
        <v>6</v>
      </c>
      <c r="G24" s="42" t="s">
        <v>82</v>
      </c>
      <c r="H24" s="42" t="s">
        <v>82</v>
      </c>
      <c r="I24" s="42" t="s">
        <v>82</v>
      </c>
      <c r="J24" s="42" t="s">
        <v>82</v>
      </c>
      <c r="K24" s="42" t="s">
        <v>82</v>
      </c>
      <c r="L24" s="43" t="s">
        <v>82</v>
      </c>
    </row>
    <row r="25" spans="2:12" ht="12.75">
      <c r="B25" s="18">
        <v>150638</v>
      </c>
      <c r="C25" t="s">
        <v>12</v>
      </c>
      <c r="D25" t="s">
        <v>104</v>
      </c>
      <c r="E25">
        <v>2</v>
      </c>
      <c r="F25">
        <v>6</v>
      </c>
      <c r="J25" s="42" t="s">
        <v>82</v>
      </c>
      <c r="K25" s="42" t="s">
        <v>82</v>
      </c>
      <c r="L25" s="43" t="s">
        <v>82</v>
      </c>
    </row>
    <row r="26" spans="2:12" ht="12.75">
      <c r="B26" s="18">
        <v>147150</v>
      </c>
      <c r="C26" t="s">
        <v>10</v>
      </c>
      <c r="D26" t="s">
        <v>80</v>
      </c>
      <c r="E26">
        <v>3</v>
      </c>
      <c r="F26">
        <v>5</v>
      </c>
      <c r="G26" s="42" t="s">
        <v>82</v>
      </c>
      <c r="H26" s="42" t="s">
        <v>82</v>
      </c>
      <c r="I26" s="42" t="s">
        <v>106</v>
      </c>
      <c r="J26" s="42" t="s">
        <v>106</v>
      </c>
      <c r="K26" s="42" t="s">
        <v>106</v>
      </c>
      <c r="L26" s="43" t="s">
        <v>106</v>
      </c>
    </row>
    <row r="27" spans="2:12" ht="12.75">
      <c r="B27" s="18">
        <v>147178</v>
      </c>
      <c r="C27" t="s">
        <v>10</v>
      </c>
      <c r="D27" t="s">
        <v>97</v>
      </c>
      <c r="E27">
        <v>2</v>
      </c>
      <c r="F27">
        <v>6</v>
      </c>
      <c r="G27" s="42" t="s">
        <v>82</v>
      </c>
      <c r="H27" s="42" t="s">
        <v>82</v>
      </c>
      <c r="I27" s="42" t="s">
        <v>82</v>
      </c>
      <c r="J27" s="42" t="s">
        <v>82</v>
      </c>
      <c r="K27" s="42" t="s">
        <v>82</v>
      </c>
      <c r="L27" s="43" t="s">
        <v>82</v>
      </c>
    </row>
    <row r="28" spans="2:12" ht="12.75">
      <c r="B28" s="18">
        <v>147147</v>
      </c>
      <c r="C28" t="s">
        <v>10</v>
      </c>
      <c r="D28" t="s">
        <v>30</v>
      </c>
      <c r="E28">
        <v>3</v>
      </c>
      <c r="F28">
        <v>6</v>
      </c>
      <c r="G28" s="42" t="s">
        <v>82</v>
      </c>
      <c r="H28" s="42" t="s">
        <v>82</v>
      </c>
      <c r="I28" s="42" t="s">
        <v>103</v>
      </c>
      <c r="J28" s="42" t="s">
        <v>103</v>
      </c>
      <c r="K28" s="42" t="s">
        <v>103</v>
      </c>
      <c r="L28" s="43" t="s">
        <v>103</v>
      </c>
    </row>
    <row r="29" spans="2:12" ht="12.75">
      <c r="B29" s="18">
        <v>147173</v>
      </c>
      <c r="C29" t="s">
        <v>10</v>
      </c>
      <c r="D29" t="s">
        <v>98</v>
      </c>
      <c r="E29">
        <v>2</v>
      </c>
      <c r="F29">
        <v>6</v>
      </c>
      <c r="G29" s="42" t="s">
        <v>82</v>
      </c>
      <c r="H29" s="42" t="s">
        <v>82</v>
      </c>
      <c r="I29" s="42" t="s">
        <v>82</v>
      </c>
      <c r="J29" s="42" t="s">
        <v>82</v>
      </c>
      <c r="K29" s="42" t="s">
        <v>82</v>
      </c>
      <c r="L29" s="43" t="s">
        <v>82</v>
      </c>
    </row>
    <row r="30" spans="2:12" ht="12.75">
      <c r="B30" s="18">
        <v>147174</v>
      </c>
      <c r="C30" t="s">
        <v>10</v>
      </c>
      <c r="D30" t="s">
        <v>95</v>
      </c>
      <c r="E30">
        <v>2</v>
      </c>
      <c r="F30">
        <v>6</v>
      </c>
      <c r="G30" s="42" t="s">
        <v>82</v>
      </c>
      <c r="H30" s="42" t="s">
        <v>82</v>
      </c>
      <c r="I30" s="42" t="s">
        <v>82</v>
      </c>
      <c r="J30" s="42" t="s">
        <v>82</v>
      </c>
      <c r="K30" s="42" t="s">
        <v>82</v>
      </c>
      <c r="L30" s="43" t="s">
        <v>82</v>
      </c>
    </row>
    <row r="31" spans="2:12" ht="12.75">
      <c r="B31" s="18">
        <v>147169</v>
      </c>
      <c r="C31" t="s">
        <v>10</v>
      </c>
      <c r="D31" t="s">
        <v>99</v>
      </c>
      <c r="E31">
        <v>3</v>
      </c>
      <c r="F31">
        <v>5</v>
      </c>
      <c r="G31" s="42" t="s">
        <v>82</v>
      </c>
      <c r="H31" s="42" t="s">
        <v>82</v>
      </c>
      <c r="I31" s="42" t="s">
        <v>82</v>
      </c>
      <c r="J31" s="42" t="s">
        <v>103</v>
      </c>
      <c r="K31" s="42" t="s">
        <v>103</v>
      </c>
      <c r="L31" s="43" t="s">
        <v>103</v>
      </c>
    </row>
    <row r="32" spans="2:12" ht="12.75">
      <c r="B32" s="18">
        <v>147164</v>
      </c>
      <c r="C32" t="s">
        <v>10</v>
      </c>
      <c r="D32" t="s">
        <v>33</v>
      </c>
      <c r="E32">
        <v>2</v>
      </c>
      <c r="F32">
        <v>5</v>
      </c>
      <c r="G32" s="42" t="s">
        <v>82</v>
      </c>
      <c r="H32" s="42" t="s">
        <v>82</v>
      </c>
      <c r="I32" s="42" t="s">
        <v>82</v>
      </c>
      <c r="J32" s="42" t="s">
        <v>103</v>
      </c>
      <c r="K32" s="42" t="s">
        <v>103</v>
      </c>
      <c r="L32" s="43" t="s">
        <v>103</v>
      </c>
    </row>
    <row r="33" spans="2:12" ht="12.75">
      <c r="B33" s="18">
        <v>147157</v>
      </c>
      <c r="C33" t="s">
        <v>10</v>
      </c>
      <c r="D33" t="s">
        <v>96</v>
      </c>
      <c r="E33">
        <v>2</v>
      </c>
      <c r="F33">
        <v>6</v>
      </c>
      <c r="G33" s="42" t="s">
        <v>82</v>
      </c>
      <c r="H33" s="42" t="s">
        <v>82</v>
      </c>
      <c r="I33" s="42" t="s">
        <v>82</v>
      </c>
      <c r="J33" s="42" t="s">
        <v>82</v>
      </c>
      <c r="K33" s="42" t="s">
        <v>82</v>
      </c>
      <c r="L33" s="43" t="s">
        <v>82</v>
      </c>
    </row>
    <row r="34" spans="2:12" ht="12.75">
      <c r="B34" s="18">
        <v>147158</v>
      </c>
      <c r="C34" t="s">
        <v>10</v>
      </c>
      <c r="D34" t="s">
        <v>94</v>
      </c>
      <c r="E34">
        <v>2</v>
      </c>
      <c r="F34">
        <v>6</v>
      </c>
      <c r="G34" s="42" t="s">
        <v>82</v>
      </c>
      <c r="H34" s="42" t="s">
        <v>82</v>
      </c>
      <c r="I34" s="42" t="s">
        <v>82</v>
      </c>
      <c r="J34" s="42" t="s">
        <v>82</v>
      </c>
      <c r="K34" s="42" t="s">
        <v>82</v>
      </c>
      <c r="L34" s="43" t="s">
        <v>82</v>
      </c>
    </row>
    <row r="35" spans="2:12" ht="12.75">
      <c r="B35" s="18">
        <v>147156</v>
      </c>
      <c r="C35" t="s">
        <v>11</v>
      </c>
      <c r="D35" t="s">
        <v>105</v>
      </c>
      <c r="E35">
        <v>3</v>
      </c>
      <c r="F35">
        <v>5</v>
      </c>
      <c r="G35" s="42" t="s">
        <v>82</v>
      </c>
      <c r="H35" s="42" t="s">
        <v>82</v>
      </c>
      <c r="I35" s="42" t="s">
        <v>82</v>
      </c>
      <c r="J35" s="42" t="s">
        <v>103</v>
      </c>
      <c r="K35" s="42" t="s">
        <v>103</v>
      </c>
      <c r="L35" s="43" t="s">
        <v>103</v>
      </c>
    </row>
    <row r="36" spans="2:12" ht="12.75">
      <c r="B36" s="18">
        <v>147973</v>
      </c>
      <c r="C36" t="s">
        <v>155</v>
      </c>
      <c r="D36" t="s">
        <v>73</v>
      </c>
      <c r="E36">
        <v>1</v>
      </c>
      <c r="F36">
        <v>6</v>
      </c>
      <c r="K36" s="42" t="s">
        <v>82</v>
      </c>
      <c r="L36" s="43" t="s">
        <v>82</v>
      </c>
    </row>
    <row r="37" spans="2:22" s="19" customFormat="1" ht="13.5" thickBot="1">
      <c r="B37" s="21">
        <v>149238</v>
      </c>
      <c r="C37" s="19" t="s">
        <v>64</v>
      </c>
      <c r="D37" s="19" t="s">
        <v>60</v>
      </c>
      <c r="E37" s="28">
        <v>1</v>
      </c>
      <c r="F37" s="28">
        <v>6</v>
      </c>
      <c r="G37" s="47"/>
      <c r="H37" s="47"/>
      <c r="I37" s="47"/>
      <c r="J37" s="47"/>
      <c r="K37" s="47" t="s">
        <v>82</v>
      </c>
      <c r="L37" s="48" t="s">
        <v>82</v>
      </c>
      <c r="M37" s="48"/>
      <c r="N37" s="48"/>
      <c r="O37" s="47"/>
      <c r="P37" s="47"/>
      <c r="Q37" s="47"/>
      <c r="R37" s="47"/>
      <c r="S37" s="48"/>
      <c r="T37" s="48"/>
      <c r="U37" s="48"/>
      <c r="V37" s="48"/>
    </row>
    <row r="38" spans="2:23" s="19" customFormat="1" ht="12.75">
      <c r="B38" s="21"/>
      <c r="C38" s="26"/>
      <c r="D38" s="24" t="s">
        <v>159</v>
      </c>
      <c r="E38" s="25">
        <f>SUM(E4:E37)</f>
        <v>60</v>
      </c>
      <c r="F38" s="25"/>
      <c r="G38" s="49">
        <f>SUMIF(G4:G37,"New",$E4:$E37)+SUMIF(G4:G37,"Assigned",$E4:$E37)+SUMIF(G4:G37,"Reopened",$E4:$E37)+SUMIF(G4:G37,"Uncomfirmed",$E4:$E37)</f>
        <v>56</v>
      </c>
      <c r="H38" s="49">
        <f aca="true" t="shared" si="1" ref="H38:W38">SUMIF(H4:H37,"New",$E4:$E37)+SUMIF(H4:H37,"Assigned",$E4:$E37)+SUMIF(H4:H37,"Reopened",$E4:$E37)+SUMIF(H4:H37,"Uncomfirmed",$E4:$E37)</f>
        <v>55</v>
      </c>
      <c r="I38" s="49">
        <f t="shared" si="1"/>
        <v>49</v>
      </c>
      <c r="J38" s="49">
        <f t="shared" si="1"/>
        <v>46</v>
      </c>
      <c r="K38" s="49">
        <f t="shared" si="1"/>
        <v>47</v>
      </c>
      <c r="L38" s="50">
        <f t="shared" si="1"/>
        <v>49</v>
      </c>
      <c r="M38" s="50">
        <f t="shared" si="1"/>
        <v>0</v>
      </c>
      <c r="N38" s="50">
        <f t="shared" si="1"/>
        <v>0</v>
      </c>
      <c r="O38" s="49">
        <f t="shared" si="1"/>
        <v>0</v>
      </c>
      <c r="P38" s="49">
        <f t="shared" si="1"/>
        <v>0</v>
      </c>
      <c r="Q38" s="49">
        <f t="shared" si="1"/>
        <v>0</v>
      </c>
      <c r="R38" s="49">
        <f t="shared" si="1"/>
        <v>0</v>
      </c>
      <c r="S38" s="50">
        <f t="shared" si="1"/>
        <v>0</v>
      </c>
      <c r="T38" s="50">
        <f t="shared" si="1"/>
        <v>0</v>
      </c>
      <c r="U38" s="50">
        <f t="shared" si="1"/>
        <v>0</v>
      </c>
      <c r="V38" s="50">
        <f t="shared" si="1"/>
        <v>0</v>
      </c>
      <c r="W38" s="25">
        <f t="shared" si="1"/>
        <v>0</v>
      </c>
    </row>
    <row r="39" ht="7.5" customHeight="1"/>
    <row r="40" spans="4:23" ht="12.75">
      <c r="D40" t="s">
        <v>110</v>
      </c>
      <c r="G40" s="42">
        <f>COUNTIF(G$4:G$39,"Unconfirmed")</f>
        <v>0</v>
      </c>
      <c r="H40" s="42">
        <f aca="true" t="shared" si="2" ref="H40:W40">COUNTIF(H$4:H$39,"Unconfirmed")</f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3">
        <f t="shared" si="2"/>
        <v>0</v>
      </c>
      <c r="M40" s="43">
        <f t="shared" si="2"/>
        <v>0</v>
      </c>
      <c r="N40" s="43">
        <f t="shared" si="2"/>
        <v>0</v>
      </c>
      <c r="O40" s="42">
        <f t="shared" si="2"/>
        <v>0</v>
      </c>
      <c r="P40" s="42">
        <f t="shared" si="2"/>
        <v>0</v>
      </c>
      <c r="Q40" s="42">
        <f t="shared" si="2"/>
        <v>0</v>
      </c>
      <c r="R40" s="42">
        <f t="shared" si="2"/>
        <v>0</v>
      </c>
      <c r="S40" s="43">
        <f t="shared" si="2"/>
        <v>0</v>
      </c>
      <c r="T40" s="43">
        <f t="shared" si="2"/>
        <v>0</v>
      </c>
      <c r="U40" s="43">
        <f t="shared" si="2"/>
        <v>0</v>
      </c>
      <c r="V40" s="43">
        <f t="shared" si="2"/>
        <v>0</v>
      </c>
      <c r="W40">
        <f t="shared" si="2"/>
        <v>0</v>
      </c>
    </row>
    <row r="41" spans="4:23" ht="12.75">
      <c r="D41" t="s">
        <v>82</v>
      </c>
      <c r="G41" s="42">
        <f>COUNTIF(G$4:G$39,"New")</f>
        <v>30</v>
      </c>
      <c r="H41" s="42">
        <f aca="true" t="shared" si="3" ref="H41:W41">COUNTIF(H$4:H$39,"New")</f>
        <v>28</v>
      </c>
      <c r="I41" s="42">
        <f t="shared" si="3"/>
        <v>24</v>
      </c>
      <c r="J41" s="42">
        <f t="shared" si="3"/>
        <v>15</v>
      </c>
      <c r="K41" s="42">
        <f t="shared" si="3"/>
        <v>17</v>
      </c>
      <c r="L41" s="43">
        <f t="shared" si="3"/>
        <v>16</v>
      </c>
      <c r="M41" s="43">
        <f t="shared" si="3"/>
        <v>0</v>
      </c>
      <c r="N41" s="43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3">
        <f t="shared" si="3"/>
        <v>0</v>
      </c>
      <c r="T41" s="43">
        <f t="shared" si="3"/>
        <v>0</v>
      </c>
      <c r="U41" s="43">
        <f t="shared" si="3"/>
        <v>0</v>
      </c>
      <c r="V41" s="43">
        <f t="shared" si="3"/>
        <v>0</v>
      </c>
      <c r="W41">
        <f t="shared" si="3"/>
        <v>0</v>
      </c>
    </row>
    <row r="42" spans="4:23" ht="12.75">
      <c r="D42" t="s">
        <v>103</v>
      </c>
      <c r="G42" s="42">
        <f>COUNTIF(G$4:G$39,"Assigned")</f>
        <v>1</v>
      </c>
      <c r="H42" s="42">
        <f aca="true" t="shared" si="4" ref="H42:W42">COUNTIF(H$4:H$39,"Assigned")</f>
        <v>2</v>
      </c>
      <c r="I42" s="42">
        <f t="shared" si="4"/>
        <v>3</v>
      </c>
      <c r="J42" s="42">
        <f t="shared" si="4"/>
        <v>10</v>
      </c>
      <c r="K42" s="42">
        <f t="shared" si="4"/>
        <v>9</v>
      </c>
      <c r="L42" s="43">
        <f t="shared" si="4"/>
        <v>10</v>
      </c>
      <c r="M42" s="43">
        <f t="shared" si="4"/>
        <v>0</v>
      </c>
      <c r="N42" s="43">
        <f t="shared" si="4"/>
        <v>0</v>
      </c>
      <c r="O42" s="42">
        <f t="shared" si="4"/>
        <v>0</v>
      </c>
      <c r="P42" s="42">
        <f t="shared" si="4"/>
        <v>0</v>
      </c>
      <c r="Q42" s="42">
        <f t="shared" si="4"/>
        <v>0</v>
      </c>
      <c r="R42" s="42">
        <f t="shared" si="4"/>
        <v>0</v>
      </c>
      <c r="S42" s="43">
        <f t="shared" si="4"/>
        <v>0</v>
      </c>
      <c r="T42" s="43">
        <f t="shared" si="4"/>
        <v>0</v>
      </c>
      <c r="U42" s="43">
        <f t="shared" si="4"/>
        <v>0</v>
      </c>
      <c r="V42" s="43">
        <f t="shared" si="4"/>
        <v>0</v>
      </c>
      <c r="W42">
        <f t="shared" si="4"/>
        <v>0</v>
      </c>
    </row>
    <row r="43" spans="4:23" ht="12.75">
      <c r="D43" t="s">
        <v>109</v>
      </c>
      <c r="G43" s="42">
        <f>COUNTIF(G$4:G$39,"ReOPENED")</f>
        <v>0</v>
      </c>
      <c r="H43" s="42">
        <f aca="true" t="shared" si="5" ref="H43:W43">COUNTIF(H$4:H$39,"ReOPENED")</f>
        <v>0</v>
      </c>
      <c r="I43" s="42">
        <f t="shared" si="5"/>
        <v>0</v>
      </c>
      <c r="J43" s="42">
        <f t="shared" si="5"/>
        <v>0</v>
      </c>
      <c r="K43" s="42">
        <f t="shared" si="5"/>
        <v>0</v>
      </c>
      <c r="L43" s="43">
        <f t="shared" si="5"/>
        <v>1</v>
      </c>
      <c r="M43" s="43">
        <f t="shared" si="5"/>
        <v>0</v>
      </c>
      <c r="N43" s="43">
        <f t="shared" si="5"/>
        <v>0</v>
      </c>
      <c r="O43" s="42">
        <f t="shared" si="5"/>
        <v>0</v>
      </c>
      <c r="P43" s="42">
        <f t="shared" si="5"/>
        <v>0</v>
      </c>
      <c r="Q43" s="42">
        <f t="shared" si="5"/>
        <v>0</v>
      </c>
      <c r="R43" s="42">
        <f t="shared" si="5"/>
        <v>0</v>
      </c>
      <c r="S43" s="43">
        <f t="shared" si="5"/>
        <v>0</v>
      </c>
      <c r="T43" s="43">
        <f t="shared" si="5"/>
        <v>0</v>
      </c>
      <c r="U43" s="43">
        <f t="shared" si="5"/>
        <v>0</v>
      </c>
      <c r="V43" s="43">
        <f t="shared" si="5"/>
        <v>0</v>
      </c>
      <c r="W43">
        <f t="shared" si="5"/>
        <v>0</v>
      </c>
    </row>
    <row r="44" spans="4:23" ht="12.75">
      <c r="D44" t="s">
        <v>106</v>
      </c>
      <c r="G44" s="42">
        <f>COUNTIF(G$4:G$39,"Resolved")</f>
        <v>0</v>
      </c>
      <c r="H44" s="42">
        <f aca="true" t="shared" si="6" ref="H44:W44">COUNTIF(H$4:H$39,"Resolved")</f>
        <v>1</v>
      </c>
      <c r="I44" s="42">
        <f t="shared" si="6"/>
        <v>4</v>
      </c>
      <c r="J44" s="42">
        <f t="shared" si="6"/>
        <v>7</v>
      </c>
      <c r="K44" s="42">
        <f t="shared" si="6"/>
        <v>8</v>
      </c>
      <c r="L44" s="43">
        <f t="shared" si="6"/>
        <v>7</v>
      </c>
      <c r="M44" s="43">
        <f t="shared" si="6"/>
        <v>0</v>
      </c>
      <c r="N44" s="43">
        <f t="shared" si="6"/>
        <v>0</v>
      </c>
      <c r="O44" s="42">
        <f t="shared" si="6"/>
        <v>0</v>
      </c>
      <c r="P44" s="42">
        <f t="shared" si="6"/>
        <v>0</v>
      </c>
      <c r="Q44" s="42">
        <f t="shared" si="6"/>
        <v>0</v>
      </c>
      <c r="R44" s="42">
        <f t="shared" si="6"/>
        <v>0</v>
      </c>
      <c r="S44" s="43">
        <f t="shared" si="6"/>
        <v>0</v>
      </c>
      <c r="T44" s="43">
        <f t="shared" si="6"/>
        <v>0</v>
      </c>
      <c r="U44" s="43">
        <f t="shared" si="6"/>
        <v>0</v>
      </c>
      <c r="V44" s="43">
        <f t="shared" si="6"/>
        <v>0</v>
      </c>
      <c r="W44">
        <f t="shared" si="6"/>
        <v>0</v>
      </c>
    </row>
    <row r="45" spans="4:23" ht="12.75">
      <c r="D45" t="s">
        <v>108</v>
      </c>
      <c r="G45" s="42">
        <f>COUNTIF(G$4:G$39,"VERIFIED")</f>
        <v>0</v>
      </c>
      <c r="H45" s="42">
        <f aca="true" t="shared" si="7" ref="H45:W45">COUNTIF(H$4:H$39,"VERIFIED")</f>
        <v>0</v>
      </c>
      <c r="I45" s="42">
        <f t="shared" si="7"/>
        <v>0</v>
      </c>
      <c r="J45" s="42">
        <f t="shared" si="7"/>
        <v>0</v>
      </c>
      <c r="K45" s="42">
        <f t="shared" si="7"/>
        <v>0</v>
      </c>
      <c r="L45" s="43">
        <f t="shared" si="7"/>
        <v>0</v>
      </c>
      <c r="M45" s="43">
        <f t="shared" si="7"/>
        <v>0</v>
      </c>
      <c r="N45" s="43">
        <f t="shared" si="7"/>
        <v>0</v>
      </c>
      <c r="O45" s="42">
        <f t="shared" si="7"/>
        <v>0</v>
      </c>
      <c r="P45" s="42">
        <f t="shared" si="7"/>
        <v>0</v>
      </c>
      <c r="Q45" s="42">
        <f t="shared" si="7"/>
        <v>0</v>
      </c>
      <c r="R45" s="42">
        <f t="shared" si="7"/>
        <v>0</v>
      </c>
      <c r="S45" s="43">
        <f t="shared" si="7"/>
        <v>0</v>
      </c>
      <c r="T45" s="43">
        <f t="shared" si="7"/>
        <v>0</v>
      </c>
      <c r="U45" s="43">
        <f t="shared" si="7"/>
        <v>0</v>
      </c>
      <c r="V45" s="43">
        <f t="shared" si="7"/>
        <v>0</v>
      </c>
      <c r="W45">
        <f t="shared" si="7"/>
        <v>0</v>
      </c>
    </row>
    <row r="46" spans="4:23" ht="12.75">
      <c r="D46" t="s">
        <v>107</v>
      </c>
      <c r="G46" s="42">
        <f>COUNTIF(G$4:G$39,"Closed")</f>
        <v>0</v>
      </c>
      <c r="H46" s="42">
        <f aca="true" t="shared" si="8" ref="H46:W46">COUNTIF(H$4:H$39,"Closed")</f>
        <v>0</v>
      </c>
      <c r="I46" s="42">
        <f t="shared" si="8"/>
        <v>0</v>
      </c>
      <c r="J46" s="42">
        <f t="shared" si="8"/>
        <v>0</v>
      </c>
      <c r="K46" s="42">
        <f t="shared" si="8"/>
        <v>0</v>
      </c>
      <c r="L46" s="43">
        <f t="shared" si="8"/>
        <v>0</v>
      </c>
      <c r="M46" s="43">
        <f t="shared" si="8"/>
        <v>0</v>
      </c>
      <c r="N46" s="43">
        <f t="shared" si="8"/>
        <v>0</v>
      </c>
      <c r="O46" s="42">
        <f t="shared" si="8"/>
        <v>0</v>
      </c>
      <c r="P46" s="42">
        <f t="shared" si="8"/>
        <v>0</v>
      </c>
      <c r="Q46" s="42">
        <f t="shared" si="8"/>
        <v>0</v>
      </c>
      <c r="R46" s="42">
        <f t="shared" si="8"/>
        <v>0</v>
      </c>
      <c r="S46" s="43">
        <f t="shared" si="8"/>
        <v>0</v>
      </c>
      <c r="T46" s="43">
        <f t="shared" si="8"/>
        <v>0</v>
      </c>
      <c r="U46" s="43">
        <f t="shared" si="8"/>
        <v>0</v>
      </c>
      <c r="V46" s="43">
        <f t="shared" si="8"/>
        <v>0</v>
      </c>
      <c r="W46">
        <f t="shared" si="8"/>
        <v>0</v>
      </c>
    </row>
    <row r="48" spans="7:22" s="51" customFormat="1" ht="12.75">
      <c r="G48" s="52"/>
      <c r="H48" s="52"/>
      <c r="I48" s="52"/>
      <c r="J48" s="52"/>
      <c r="K48" s="52"/>
      <c r="L48" s="53"/>
      <c r="M48" s="53"/>
      <c r="N48" s="53"/>
      <c r="O48" s="52"/>
      <c r="P48" s="52"/>
      <c r="Q48" s="52"/>
      <c r="R48" s="52"/>
      <c r="S48" s="53"/>
      <c r="T48" s="43"/>
      <c r="U48" s="53"/>
      <c r="V48" s="53"/>
    </row>
    <row r="49" spans="7:23" ht="12.75">
      <c r="G49" s="45">
        <v>38882</v>
      </c>
      <c r="H49" s="45">
        <f>G49+6</f>
        <v>38888</v>
      </c>
      <c r="I49" s="45">
        <f>H49+8</f>
        <v>38896</v>
      </c>
      <c r="J49" s="45">
        <f>I49+7</f>
        <v>38903</v>
      </c>
      <c r="K49" s="45">
        <f aca="true" t="shared" si="9" ref="K49:W49">J49+7</f>
        <v>38910</v>
      </c>
      <c r="L49" s="46">
        <f t="shared" si="9"/>
        <v>38917</v>
      </c>
      <c r="M49" s="46">
        <f t="shared" si="9"/>
        <v>38924</v>
      </c>
      <c r="N49" s="46">
        <f t="shared" si="9"/>
        <v>38931</v>
      </c>
      <c r="O49" s="45">
        <f t="shared" si="9"/>
        <v>38938</v>
      </c>
      <c r="P49" s="45">
        <f t="shared" si="9"/>
        <v>38945</v>
      </c>
      <c r="Q49" s="45">
        <f t="shared" si="9"/>
        <v>38952</v>
      </c>
      <c r="R49" s="45">
        <f t="shared" si="9"/>
        <v>38959</v>
      </c>
      <c r="S49" s="46">
        <f t="shared" si="9"/>
        <v>38966</v>
      </c>
      <c r="T49" s="46">
        <f t="shared" si="9"/>
        <v>38973</v>
      </c>
      <c r="U49" s="46">
        <f t="shared" si="9"/>
        <v>38980</v>
      </c>
      <c r="V49" s="46">
        <f t="shared" si="9"/>
        <v>38987</v>
      </c>
      <c r="W49" s="17">
        <f t="shared" si="9"/>
        <v>38994</v>
      </c>
    </row>
    <row r="50" spans="4:23" ht="12.75">
      <c r="D50" t="s">
        <v>113</v>
      </c>
      <c r="G50" s="42">
        <f aca="true" t="shared" si="10" ref="G50:W51">SUMIF($D40:$D46,"New",G40:G46)+SUMIF($D40:$D46,"Assigned",G40:G46)+SUMIF($D40:$D46,"Reopened",G40:G46)</f>
        <v>31</v>
      </c>
      <c r="H50" s="42">
        <f t="shared" si="10"/>
        <v>30</v>
      </c>
      <c r="I50" s="42">
        <f t="shared" si="10"/>
        <v>27</v>
      </c>
      <c r="J50" s="42">
        <f t="shared" si="10"/>
        <v>25</v>
      </c>
      <c r="K50" s="42">
        <f t="shared" si="10"/>
        <v>26</v>
      </c>
      <c r="L50" s="43">
        <f t="shared" si="10"/>
        <v>27</v>
      </c>
      <c r="M50" s="43">
        <f t="shared" si="10"/>
        <v>0</v>
      </c>
      <c r="N50" s="43">
        <f t="shared" si="10"/>
        <v>0</v>
      </c>
      <c r="O50" s="42">
        <f t="shared" si="10"/>
        <v>0</v>
      </c>
      <c r="P50" s="42">
        <f t="shared" si="10"/>
        <v>0</v>
      </c>
      <c r="Q50" s="42">
        <f t="shared" si="10"/>
        <v>0</v>
      </c>
      <c r="R50" s="42">
        <f t="shared" si="10"/>
        <v>0</v>
      </c>
      <c r="S50" s="43">
        <f t="shared" si="10"/>
        <v>0</v>
      </c>
      <c r="T50" s="43">
        <f t="shared" si="10"/>
        <v>0</v>
      </c>
      <c r="U50" s="43">
        <f t="shared" si="10"/>
        <v>0</v>
      </c>
      <c r="V50" s="43">
        <f t="shared" si="10"/>
        <v>0</v>
      </c>
      <c r="W50">
        <f t="shared" si="10"/>
        <v>0</v>
      </c>
    </row>
    <row r="51" spans="4:23" ht="12.75">
      <c r="D51" t="s">
        <v>190</v>
      </c>
      <c r="G51" s="42">
        <f>SUMIF(G4:G37,"New",E4:E37)+SUMIF(G4:G37,"Assigned",E4:E37)+SUMIF(G4:G37,"Verified",E4:E37)/2+SUMIF(G4:G37,"Resolved",E4:E37)/2</f>
        <v>56</v>
      </c>
      <c r="H51" s="42">
        <f>SUMIF(H4:H37,"New",E4:E37)+SUMIF(H4:H37,"Assigned",E4:E37)+SUMIF(E4:E37,"Verified",E4:E37)/2+SUMIF(E4:E37,"Resolved",E4:E37)/2</f>
        <v>55</v>
      </c>
      <c r="I51" s="42">
        <f>SUMIF(I4:I37,"New",E4:E37)+SUMIF(I4:I37,"Assigned",E4:E37)+SUMIF(I4:I37,"Verified",E4:E37)/2+SUMIF(I4:I37,"Resolved",E4:E37)/2</f>
        <v>52.5</v>
      </c>
      <c r="J51" s="42">
        <f>SUMIF(J4:J37,"New",E4:E37)+SUMIF(J4:J37,"Assigned",E4:E37)+SUMIF(J4:J37,"Verified",E4:E37)/2+SUMIF(J4:J37,"Resolved",E4:E37)/2</f>
        <v>52</v>
      </c>
      <c r="K51" s="42">
        <f>SUMIF(K4:K37,"New",E4:E37)+SUMIF(K4:K37,"Assigned",E4:E37)+SUMIF(K4:K37,"Verified",E4:E37)/2+SUMIF(K4:K37,"Resolved",E4:E37)/2</f>
        <v>53.5</v>
      </c>
      <c r="L51" s="43">
        <f t="shared" si="10"/>
        <v>27</v>
      </c>
      <c r="M51" s="43">
        <f t="shared" si="10"/>
        <v>0</v>
      </c>
      <c r="N51" s="43">
        <f t="shared" si="10"/>
        <v>0</v>
      </c>
      <c r="O51" s="42">
        <f t="shared" si="10"/>
        <v>0</v>
      </c>
      <c r="P51" s="42">
        <f t="shared" si="10"/>
        <v>0</v>
      </c>
      <c r="Q51" s="42">
        <f t="shared" si="10"/>
        <v>0</v>
      </c>
      <c r="R51" s="42">
        <f t="shared" si="10"/>
        <v>0</v>
      </c>
      <c r="S51" s="43">
        <f t="shared" si="10"/>
        <v>0</v>
      </c>
      <c r="T51" s="43">
        <f t="shared" si="10"/>
        <v>0</v>
      </c>
      <c r="U51" s="43">
        <f t="shared" si="10"/>
        <v>0</v>
      </c>
      <c r="V51" s="43">
        <f t="shared" si="10"/>
        <v>0</v>
      </c>
      <c r="W51">
        <f t="shared" si="10"/>
        <v>0</v>
      </c>
    </row>
    <row r="52" spans="4:22" ht="12.75">
      <c r="D52" t="s">
        <v>187</v>
      </c>
      <c r="J52" s="54" t="s">
        <v>192</v>
      </c>
      <c r="K52" s="55">
        <f>SUMIF(F4:F37,4,E4:E37)</f>
        <v>7</v>
      </c>
      <c r="M52" s="56" t="s">
        <v>193</v>
      </c>
      <c r="N52" s="57">
        <f>SUMIF(F4:F37,5,E4:E37)</f>
        <v>29</v>
      </c>
      <c r="Q52" s="54" t="s">
        <v>194</v>
      </c>
      <c r="R52" s="55"/>
      <c r="U52" s="56" t="s">
        <v>195</v>
      </c>
      <c r="V52" s="57">
        <f>SUMIF(F4:F37,7,E4:E37)</f>
        <v>0</v>
      </c>
    </row>
    <row r="53" spans="4:11" ht="12.75">
      <c r="D53" t="s">
        <v>188</v>
      </c>
      <c r="G53" s="42">
        <f>SUMIF(G4:G37,"Closed",E4:E37)+SUMIF(G4:G37,"Verified",E4:E37)/2+SUMIF(G4:G37,"Resolved",E4:E37)/2</f>
        <v>0</v>
      </c>
      <c r="H53" s="42">
        <f>SUMIF(H4:H37,"Verified",E4:E37)/2+SUMIF(H4:H37,"Resolved",E4:E37)/2+SUMIF(H4:H37,"Closed",E4:E37)</f>
        <v>0.5</v>
      </c>
      <c r="I53" s="42">
        <f>SUMIF(I4:I37,"Closed",E4:E37)+SUMIF(I4:I37,"Verified",E4:E37)/2+SUMIF(I4:I37,"Resolved",E4:E37)/2</f>
        <v>3.5</v>
      </c>
      <c r="J53" s="42">
        <f>SUMIF(J4:J37,"Closed",E4:E37)+SUMIF(J4:J37,"Verified",E4:E37)/2+SUMIF(J4:J37,"Resolved",E4:E37)/2</f>
        <v>6</v>
      </c>
      <c r="K53" s="42">
        <f>SUMIF(K4:K37,"Closed",E4:E37)+SUMIF(K4:K37,"Verified",E4:E37)/2+SUMIF(K4:K37,"Resolved",E4:E37)/2</f>
        <v>6.5</v>
      </c>
    </row>
    <row r="54" spans="4:22" ht="12.75">
      <c r="D54" t="s">
        <v>191</v>
      </c>
      <c r="G54" s="42">
        <f>K52-G53</f>
        <v>7</v>
      </c>
      <c r="H54" s="42">
        <f>G54-H53</f>
        <v>6.5</v>
      </c>
      <c r="I54" s="42">
        <f>H54-I53</f>
        <v>3</v>
      </c>
      <c r="J54" s="42">
        <f>I54-J53</f>
        <v>-3</v>
      </c>
      <c r="K54" s="42">
        <f>J54-K53</f>
        <v>-9.5</v>
      </c>
      <c r="L54" s="43">
        <f>N52-L53</f>
        <v>29</v>
      </c>
      <c r="M54" s="43">
        <f>L54-M53</f>
        <v>29</v>
      </c>
      <c r="N54" s="43">
        <f>M54-N53</f>
        <v>29</v>
      </c>
      <c r="O54" s="42">
        <f>R52-O53</f>
        <v>0</v>
      </c>
      <c r="P54" s="42">
        <f>O54-P53</f>
        <v>0</v>
      </c>
      <c r="Q54" s="42">
        <f>P54-Q53</f>
        <v>0</v>
      </c>
      <c r="R54" s="42">
        <f>Q54-R53</f>
        <v>0</v>
      </c>
      <c r="S54" s="43">
        <f>V52-S53</f>
        <v>0</v>
      </c>
      <c r="T54" s="43">
        <f>S54-T53</f>
        <v>0</v>
      </c>
      <c r="U54" s="43">
        <f>T54-U53</f>
        <v>0</v>
      </c>
      <c r="V54" s="43">
        <f>U54-V53</f>
        <v>0</v>
      </c>
    </row>
    <row r="55" spans="4:22" ht="12.75">
      <c r="D55" t="s">
        <v>189</v>
      </c>
      <c r="J55" s="54" t="s">
        <v>186</v>
      </c>
      <c r="K55" s="55">
        <f>SUM(G53:K53)</f>
        <v>16.5</v>
      </c>
      <c r="M55" s="56" t="s">
        <v>186</v>
      </c>
      <c r="N55" s="57">
        <f>SUM(L53:N53)</f>
        <v>0</v>
      </c>
      <c r="Q55" s="54" t="s">
        <v>186</v>
      </c>
      <c r="R55" s="55">
        <f>SUM(O53:R53)</f>
        <v>0</v>
      </c>
      <c r="U55" s="56" t="s">
        <v>186</v>
      </c>
      <c r="V55" s="57">
        <f>SUM(S53:V53)</f>
        <v>0</v>
      </c>
    </row>
    <row r="59" spans="13:14" ht="12.75">
      <c r="M59" s="72" t="s">
        <v>160</v>
      </c>
      <c r="N59" s="73"/>
    </row>
    <row r="60" spans="13:14" ht="12.75">
      <c r="M60" s="58" t="s">
        <v>156</v>
      </c>
      <c r="N60" s="58" t="s">
        <v>157</v>
      </c>
    </row>
    <row r="61" spans="13:14" ht="12.75">
      <c r="M61" s="59">
        <v>4</v>
      </c>
      <c r="N61" s="60">
        <f>SUMIF($F$4:$F$37,M61,$E$4:$E$37)</f>
        <v>7</v>
      </c>
    </row>
    <row r="62" spans="13:14" ht="12.75">
      <c r="M62" s="59">
        <v>5</v>
      </c>
      <c r="N62" s="60">
        <f>SUMIF($F$4:$F$37,M62,$E$4:$E$37)</f>
        <v>29</v>
      </c>
    </row>
    <row r="63" spans="13:14" ht="12.75">
      <c r="M63" s="61">
        <v>6</v>
      </c>
      <c r="N63" s="62">
        <f>SUMIF($F$4:$F$37,M63,$E$4:$E$37)</f>
        <v>24</v>
      </c>
    </row>
  </sheetData>
  <mergeCells count="1">
    <mergeCell ref="M59:N59"/>
  </mergeCells>
  <hyperlinks>
    <hyperlink ref="B37" r:id="rId1" display="https://bugs.eclipse.org/bugs/show_bug.cgi?id=149238"/>
    <hyperlink ref="B36" r:id="rId2" display="https://bugs.eclipse.org/bugs/show_bug.cgi?id=147973"/>
    <hyperlink ref="B25" r:id="rId3" display="https://bugs.eclipse.org/bugs/show_bug.cgi?id=150638"/>
    <hyperlink ref="B35" r:id="rId4" display="https://bugs.eclipse.org/bugs/show_bug.cgi?id=147156"/>
    <hyperlink ref="B34" r:id="rId5" display="https://bugs.eclipse.org/bugs/show_bug.cgi?id=147158"/>
    <hyperlink ref="B33" r:id="rId6" display="https://bugs.eclipse.org/bugs/show_bug.cgi?id=147157"/>
    <hyperlink ref="B32" r:id="rId7" display="https://bugs.eclipse.org/bugs/show_bug.cgi?id=147164"/>
    <hyperlink ref="B31" r:id="rId8" display="https://bugs.eclipse.org/bugs/show_bug.cgi?id=147169"/>
    <hyperlink ref="B30" r:id="rId9" display="https://bugs.eclipse.org/bugs/show_bug.cgi?id=147174"/>
    <hyperlink ref="B29" r:id="rId10" display="https://bugs.eclipse.org/bugs/show_bug.cgi?id=147173"/>
    <hyperlink ref="B27" r:id="rId11" display="https://bugs.eclipse.org/bugs/show_bug.cgi?id=147178"/>
    <hyperlink ref="B26" r:id="rId12" display="https://bugs.eclipse.org/bugs/show_bug.cgi?id=147150"/>
    <hyperlink ref="B24" r:id="rId13" display="https://bugs.eclipse.org/bugs/show_bug.cgi?id=147151"/>
    <hyperlink ref="B23" r:id="rId14" display="https://bugs.eclipse.org/bugs/show_bug.cgi?id=147177"/>
    <hyperlink ref="B22" r:id="rId15" display="https://bugs.eclipse.org/bugs/show_bug.cgi?id=147165"/>
    <hyperlink ref="B21" r:id="rId16" display="https://bugs.eclipse.org/bugs/show_bug.cgi?id=147176"/>
    <hyperlink ref="B20" r:id="rId17" display="https://bugs.eclipse.org/bugs/show_bug.cgi?id=147167"/>
    <hyperlink ref="B19" r:id="rId18" display="https://bugs.eclipse.org/bugs/show_bug.cgi?id=147155"/>
    <hyperlink ref="B18" r:id="rId19" display="https://bugs.eclipse.org/bugs/show_bug.cgi?id=147154"/>
    <hyperlink ref="B16" r:id="rId20" display="https://bugs.eclipse.org/bugs/show_bug.cgi?id=147163"/>
    <hyperlink ref="B15" r:id="rId21" display="https://bugs.eclipse.org/bugs/show_bug.cgi?id=147172"/>
    <hyperlink ref="B14" r:id="rId22" display="https://bugs.eclipse.org/bugs/show_bug.cgi?id=147153"/>
    <hyperlink ref="B13" r:id="rId23" display="https://bugs.eclipse.org/bugs/show_bug.cgi?id=147149"/>
    <hyperlink ref="B12" r:id="rId24" display="https://bugs.eclipse.org/bugs/show_bug.cgi?id=147162"/>
    <hyperlink ref="B11" r:id="rId25" display="https://bugs.eclipse.org/bugs/show_bug.cgi?id=147166"/>
    <hyperlink ref="B10" r:id="rId26" display="https://bugs.eclipse.org/bugs/show_bug.cgi?id=147171"/>
    <hyperlink ref="B8" r:id="rId27" display="https://bugs.eclipse.org/bugs/show_bug.cgi?id=147161"/>
    <hyperlink ref="B7" r:id="rId28" display="https://bugs.eclipse.org/bugs/show_bug.cgi?id=147152"/>
    <hyperlink ref="B6" r:id="rId29" display="https://bugs.eclipse.org/bugs/show_bug.cgi?id=147148"/>
    <hyperlink ref="B28" r:id="rId30" display="https://bugs.eclipse.org/bugs/show_bug.cgi?id=147147"/>
    <hyperlink ref="B17" r:id="rId31" display="https://bugs.eclipse.org/bugs/show_bug.cgi?id=147144"/>
    <hyperlink ref="B9" r:id="rId32" display="https://bugs.eclipse.org/bugs/show_bug.cgi?id=147141"/>
    <hyperlink ref="B4" r:id="rId33" display="https://bugs.eclipse.org/bugs/show_bug.cgi?id=145171"/>
    <hyperlink ref="B5" r:id="rId34" display="https://bugs.eclipse.org/bugs/show_bug.cgi?id=146946"/>
  </hyperlinks>
  <printOptions/>
  <pageMargins left="0.75" right="0.75" top="1" bottom="1" header="0.5" footer="0.5"/>
  <pageSetup orientation="portrait" paperSize="9"/>
  <drawing r:id="rId35"/>
</worksheet>
</file>

<file path=xl/worksheets/sheet6.xml><?xml version="1.0" encoding="utf-8"?>
<worksheet xmlns="http://schemas.openxmlformats.org/spreadsheetml/2006/main" xmlns:r="http://schemas.openxmlformats.org/officeDocument/2006/relationships">
  <dimension ref="B2:W44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7.00390625" style="0" bestFit="1" customWidth="1"/>
    <col min="3" max="3" width="12.421875" style="0" bestFit="1" customWidth="1"/>
    <col min="4" max="4" width="32.7109375" style="0" bestFit="1" customWidth="1"/>
    <col min="5" max="5" width="6.28125" style="0" bestFit="1" customWidth="1"/>
    <col min="6" max="6" width="7.57421875" style="0" bestFit="1" customWidth="1"/>
  </cols>
  <sheetData>
    <row r="1" ht="6.75" customHeight="1"/>
    <row r="2" spans="3:7" ht="12.75">
      <c r="C2" t="s">
        <v>114</v>
      </c>
      <c r="D2" s="16" t="s">
        <v>86</v>
      </c>
      <c r="E2" s="27"/>
      <c r="F2" s="27"/>
      <c r="G2" t="s">
        <v>101</v>
      </c>
    </row>
    <row r="3" spans="2:23" ht="12.75">
      <c r="B3" t="s">
        <v>100</v>
      </c>
      <c r="C3" t="s">
        <v>15</v>
      </c>
      <c r="D3" t="s">
        <v>14</v>
      </c>
      <c r="E3" t="s">
        <v>157</v>
      </c>
      <c r="F3" t="s">
        <v>156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2" ht="12.75">
      <c r="B4" s="18">
        <v>146501</v>
      </c>
      <c r="C4" t="s">
        <v>0</v>
      </c>
      <c r="D4" t="s">
        <v>34</v>
      </c>
      <c r="E4">
        <v>1</v>
      </c>
      <c r="G4" t="s">
        <v>103</v>
      </c>
      <c r="H4" t="s">
        <v>103</v>
      </c>
      <c r="I4" t="s">
        <v>103</v>
      </c>
      <c r="J4" t="s">
        <v>103</v>
      </c>
      <c r="K4" t="s">
        <v>106</v>
      </c>
      <c r="L4" t="s">
        <v>106</v>
      </c>
    </row>
    <row r="5" spans="2:12" ht="12.75">
      <c r="B5" s="18">
        <v>147182</v>
      </c>
      <c r="C5" t="s">
        <v>1</v>
      </c>
      <c r="D5" t="s">
        <v>35</v>
      </c>
      <c r="E5">
        <v>2</v>
      </c>
      <c r="G5" t="s">
        <v>103</v>
      </c>
      <c r="H5" t="s">
        <v>103</v>
      </c>
      <c r="I5" t="s">
        <v>103</v>
      </c>
      <c r="J5" t="s">
        <v>103</v>
      </c>
      <c r="K5" t="s">
        <v>106</v>
      </c>
      <c r="L5" t="s">
        <v>106</v>
      </c>
    </row>
    <row r="6" spans="2:12" ht="12.75">
      <c r="B6" s="18">
        <v>146937</v>
      </c>
      <c r="C6" t="s">
        <v>1</v>
      </c>
      <c r="D6" t="s">
        <v>36</v>
      </c>
      <c r="E6">
        <v>2</v>
      </c>
      <c r="G6" t="s">
        <v>103</v>
      </c>
      <c r="H6" t="s">
        <v>103</v>
      </c>
      <c r="I6" t="s">
        <v>103</v>
      </c>
      <c r="J6" t="s">
        <v>103</v>
      </c>
      <c r="K6" t="s">
        <v>106</v>
      </c>
      <c r="L6" t="s">
        <v>106</v>
      </c>
    </row>
    <row r="7" spans="2:12" ht="12.75">
      <c r="B7" s="18">
        <v>147183</v>
      </c>
      <c r="C7" t="s">
        <v>1</v>
      </c>
      <c r="D7" t="s">
        <v>37</v>
      </c>
      <c r="E7">
        <v>2</v>
      </c>
      <c r="G7" t="s">
        <v>103</v>
      </c>
      <c r="H7" t="s">
        <v>103</v>
      </c>
      <c r="I7" t="s">
        <v>103</v>
      </c>
      <c r="J7" t="s">
        <v>103</v>
      </c>
      <c r="K7" t="s">
        <v>106</v>
      </c>
      <c r="L7" t="s">
        <v>106</v>
      </c>
    </row>
    <row r="8" spans="2:12" ht="12.75">
      <c r="B8" s="18">
        <v>146940</v>
      </c>
      <c r="C8" t="s">
        <v>1</v>
      </c>
      <c r="D8" t="s">
        <v>38</v>
      </c>
      <c r="E8">
        <v>2</v>
      </c>
      <c r="F8">
        <v>5</v>
      </c>
      <c r="G8" t="s">
        <v>103</v>
      </c>
      <c r="H8" t="s">
        <v>103</v>
      </c>
      <c r="I8" t="s">
        <v>103</v>
      </c>
      <c r="J8" t="s">
        <v>103</v>
      </c>
      <c r="K8" t="s">
        <v>82</v>
      </c>
      <c r="L8" t="s">
        <v>82</v>
      </c>
    </row>
    <row r="9" spans="2:12" ht="12.75">
      <c r="B9" s="18">
        <v>147184</v>
      </c>
      <c r="C9" t="s">
        <v>5</v>
      </c>
      <c r="D9" t="s">
        <v>39</v>
      </c>
      <c r="E9">
        <v>2</v>
      </c>
      <c r="G9" t="s">
        <v>103</v>
      </c>
      <c r="H9" t="s">
        <v>103</v>
      </c>
      <c r="I9" t="s">
        <v>103</v>
      </c>
      <c r="J9" t="s">
        <v>103</v>
      </c>
      <c r="K9" t="s">
        <v>106</v>
      </c>
      <c r="L9" t="s">
        <v>106</v>
      </c>
    </row>
    <row r="10" spans="2:12" ht="12.75">
      <c r="B10" s="18">
        <v>147185</v>
      </c>
      <c r="C10" t="s">
        <v>5</v>
      </c>
      <c r="D10" t="s">
        <v>40</v>
      </c>
      <c r="E10">
        <v>2</v>
      </c>
      <c r="G10" t="s">
        <v>103</v>
      </c>
      <c r="H10" t="s">
        <v>103</v>
      </c>
      <c r="I10" t="s">
        <v>103</v>
      </c>
      <c r="J10" t="s">
        <v>103</v>
      </c>
      <c r="K10" t="s">
        <v>106</v>
      </c>
      <c r="L10" t="s">
        <v>106</v>
      </c>
    </row>
    <row r="11" spans="2:12" ht="12.75">
      <c r="B11" s="18">
        <v>146938</v>
      </c>
      <c r="C11" t="s">
        <v>5</v>
      </c>
      <c r="D11" t="s">
        <v>41</v>
      </c>
      <c r="E11">
        <v>2</v>
      </c>
      <c r="G11" t="s">
        <v>103</v>
      </c>
      <c r="H11" t="s">
        <v>103</v>
      </c>
      <c r="I11" t="s">
        <v>103</v>
      </c>
      <c r="J11" t="s">
        <v>103</v>
      </c>
      <c r="K11" t="s">
        <v>106</v>
      </c>
      <c r="L11" t="s">
        <v>106</v>
      </c>
    </row>
    <row r="12" spans="2:12" ht="12.75">
      <c r="B12" s="18">
        <v>146941</v>
      </c>
      <c r="C12" t="s">
        <v>5</v>
      </c>
      <c r="D12" t="s">
        <v>42</v>
      </c>
      <c r="E12">
        <v>1</v>
      </c>
      <c r="F12">
        <v>5</v>
      </c>
      <c r="G12" t="s">
        <v>103</v>
      </c>
      <c r="H12" t="s">
        <v>103</v>
      </c>
      <c r="I12" t="s">
        <v>103</v>
      </c>
      <c r="J12" t="s">
        <v>103</v>
      </c>
      <c r="K12" t="s">
        <v>103</v>
      </c>
      <c r="L12" t="s">
        <v>103</v>
      </c>
    </row>
    <row r="13" spans="2:12" ht="12.75">
      <c r="B13" s="18">
        <v>147194</v>
      </c>
      <c r="C13" t="s">
        <v>11</v>
      </c>
      <c r="D13" t="s">
        <v>87</v>
      </c>
      <c r="E13">
        <v>1</v>
      </c>
      <c r="F13">
        <v>5</v>
      </c>
      <c r="G13" t="s">
        <v>103</v>
      </c>
      <c r="H13" t="s">
        <v>103</v>
      </c>
      <c r="I13" t="s">
        <v>103</v>
      </c>
      <c r="J13" t="s">
        <v>103</v>
      </c>
      <c r="K13" t="s">
        <v>82</v>
      </c>
      <c r="L13" t="s">
        <v>82</v>
      </c>
    </row>
    <row r="14" spans="2:12" ht="12.75">
      <c r="B14" s="18">
        <v>147188</v>
      </c>
      <c r="C14" t="s">
        <v>11</v>
      </c>
      <c r="D14" t="s">
        <v>43</v>
      </c>
      <c r="E14">
        <v>3</v>
      </c>
      <c r="G14" t="s">
        <v>103</v>
      </c>
      <c r="H14" t="s">
        <v>103</v>
      </c>
      <c r="I14" t="s">
        <v>103</v>
      </c>
      <c r="J14" t="s">
        <v>103</v>
      </c>
      <c r="K14" t="s">
        <v>106</v>
      </c>
      <c r="L14" t="s">
        <v>106</v>
      </c>
    </row>
    <row r="15" spans="2:12" ht="12.75">
      <c r="B15" s="18">
        <v>147195</v>
      </c>
      <c r="C15" t="s">
        <v>12</v>
      </c>
      <c r="D15" t="s">
        <v>42</v>
      </c>
      <c r="E15">
        <v>1</v>
      </c>
      <c r="F15">
        <v>5</v>
      </c>
      <c r="G15" t="s">
        <v>103</v>
      </c>
      <c r="H15" t="s">
        <v>103</v>
      </c>
      <c r="I15" t="s">
        <v>103</v>
      </c>
      <c r="J15" t="s">
        <v>103</v>
      </c>
      <c r="K15" t="s">
        <v>103</v>
      </c>
      <c r="L15" t="s">
        <v>103</v>
      </c>
    </row>
    <row r="16" spans="2:12" ht="12.75">
      <c r="B16" s="18">
        <v>147186</v>
      </c>
      <c r="C16" t="s">
        <v>12</v>
      </c>
      <c r="D16" t="s">
        <v>39</v>
      </c>
      <c r="E16">
        <v>2</v>
      </c>
      <c r="G16" t="s">
        <v>103</v>
      </c>
      <c r="H16" t="s">
        <v>103</v>
      </c>
      <c r="I16" t="s">
        <v>103</v>
      </c>
      <c r="J16" t="s">
        <v>103</v>
      </c>
      <c r="K16" t="s">
        <v>106</v>
      </c>
      <c r="L16" t="s">
        <v>106</v>
      </c>
    </row>
    <row r="17" spans="2:12" ht="12.75">
      <c r="B17" s="18">
        <v>147187</v>
      </c>
      <c r="C17" t="s">
        <v>12</v>
      </c>
      <c r="D17" t="s">
        <v>40</v>
      </c>
      <c r="E17">
        <v>2</v>
      </c>
      <c r="G17" t="s">
        <v>103</v>
      </c>
      <c r="H17" t="s">
        <v>103</v>
      </c>
      <c r="I17" t="s">
        <v>103</v>
      </c>
      <c r="J17" t="s">
        <v>103</v>
      </c>
      <c r="K17" t="s">
        <v>106</v>
      </c>
      <c r="L17" t="s">
        <v>106</v>
      </c>
    </row>
    <row r="18" spans="2:12" ht="12.75">
      <c r="B18" s="18">
        <v>147189</v>
      </c>
      <c r="C18" t="s">
        <v>10</v>
      </c>
      <c r="D18" t="s">
        <v>44</v>
      </c>
      <c r="E18">
        <v>2</v>
      </c>
      <c r="F18">
        <v>6</v>
      </c>
      <c r="G18" t="s">
        <v>103</v>
      </c>
      <c r="H18" t="s">
        <v>103</v>
      </c>
      <c r="I18" t="s">
        <v>103</v>
      </c>
      <c r="J18" t="s">
        <v>103</v>
      </c>
      <c r="K18" t="s">
        <v>103</v>
      </c>
      <c r="L18" t="s">
        <v>103</v>
      </c>
    </row>
    <row r="19" spans="2:12" ht="12.75">
      <c r="B19" s="18">
        <v>147196</v>
      </c>
      <c r="C19" t="s">
        <v>10</v>
      </c>
      <c r="D19" t="s">
        <v>45</v>
      </c>
      <c r="E19">
        <v>2</v>
      </c>
      <c r="F19">
        <v>6</v>
      </c>
      <c r="G19" t="s">
        <v>103</v>
      </c>
      <c r="H19" t="s">
        <v>103</v>
      </c>
      <c r="I19" t="s">
        <v>103</v>
      </c>
      <c r="J19" t="s">
        <v>103</v>
      </c>
      <c r="K19" t="s">
        <v>103</v>
      </c>
      <c r="L19" t="s">
        <v>103</v>
      </c>
    </row>
    <row r="20" spans="2:12" ht="12.75">
      <c r="B20" s="18">
        <v>147198</v>
      </c>
      <c r="C20" t="s">
        <v>10</v>
      </c>
      <c r="D20" t="s">
        <v>46</v>
      </c>
      <c r="E20">
        <v>2</v>
      </c>
      <c r="F20">
        <v>6</v>
      </c>
      <c r="G20" t="s">
        <v>103</v>
      </c>
      <c r="H20" t="s">
        <v>103</v>
      </c>
      <c r="I20" t="s">
        <v>103</v>
      </c>
      <c r="J20" t="s">
        <v>103</v>
      </c>
      <c r="K20" t="s">
        <v>103</v>
      </c>
      <c r="L20" t="s">
        <v>103</v>
      </c>
    </row>
    <row r="21" spans="2:12" ht="12.75">
      <c r="B21" s="18">
        <v>147191</v>
      </c>
      <c r="C21" t="s">
        <v>10</v>
      </c>
      <c r="D21" t="s">
        <v>87</v>
      </c>
      <c r="E21">
        <v>2</v>
      </c>
      <c r="F21">
        <v>5</v>
      </c>
      <c r="G21" t="s">
        <v>103</v>
      </c>
      <c r="H21" t="s">
        <v>103</v>
      </c>
      <c r="I21" t="s">
        <v>103</v>
      </c>
      <c r="J21" t="s">
        <v>103</v>
      </c>
      <c r="K21" t="s">
        <v>103</v>
      </c>
      <c r="L21" t="s">
        <v>103</v>
      </c>
    </row>
    <row r="22" spans="2:12" ht="12.75">
      <c r="B22" s="18">
        <v>147193</v>
      </c>
      <c r="C22" t="s">
        <v>10</v>
      </c>
      <c r="D22" t="s">
        <v>47</v>
      </c>
      <c r="E22">
        <v>2</v>
      </c>
      <c r="F22">
        <v>5</v>
      </c>
      <c r="G22" t="s">
        <v>103</v>
      </c>
      <c r="H22" t="s">
        <v>103</v>
      </c>
      <c r="I22" t="s">
        <v>103</v>
      </c>
      <c r="J22" t="s">
        <v>103</v>
      </c>
      <c r="K22" t="s">
        <v>103</v>
      </c>
      <c r="L22" t="s">
        <v>103</v>
      </c>
    </row>
    <row r="23" spans="2:12" ht="12.75">
      <c r="B23" s="18"/>
      <c r="C23" t="s">
        <v>155</v>
      </c>
      <c r="D23" t="s">
        <v>69</v>
      </c>
      <c r="E23">
        <v>1</v>
      </c>
      <c r="F23">
        <v>6</v>
      </c>
      <c r="K23" s="19" t="s">
        <v>82</v>
      </c>
      <c r="L23" s="19" t="s">
        <v>82</v>
      </c>
    </row>
    <row r="24" spans="2:12" s="19" customFormat="1" ht="13.5" thickBot="1">
      <c r="B24" s="21"/>
      <c r="C24" s="19" t="s">
        <v>64</v>
      </c>
      <c r="D24" s="19" t="s">
        <v>60</v>
      </c>
      <c r="E24" s="28">
        <v>1</v>
      </c>
      <c r="F24" s="28">
        <v>6</v>
      </c>
      <c r="K24" s="19" t="s">
        <v>82</v>
      </c>
      <c r="L24" s="19" t="s">
        <v>82</v>
      </c>
    </row>
    <row r="25" spans="2:23" s="19" customFormat="1" ht="12.75">
      <c r="B25" s="23"/>
      <c r="C25" s="24"/>
      <c r="D25" s="24" t="s">
        <v>75</v>
      </c>
      <c r="E25" s="25">
        <f>SUM(E4:E24)</f>
        <v>37</v>
      </c>
      <c r="F25" s="25"/>
      <c r="G25" s="26"/>
      <c r="H25" s="26"/>
      <c r="I25" s="25"/>
      <c r="J25" s="25"/>
      <c r="K25" s="25">
        <f aca="true" t="shared" si="1" ref="K25:W25">SUMIF(K4:K24,"New",$E4:$E24)+SUMIF(K4:K24,"Assigned",$E4:$E24)+SUMIF(K4:K24,"Reopened",$E4:$E24)+SUMIF(K4:K24,"Unconfirmed",$E4:$E24)</f>
        <v>17</v>
      </c>
      <c r="L25" s="25">
        <f t="shared" si="1"/>
        <v>17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</row>
    <row r="26" ht="6.75" customHeight="1"/>
    <row r="27" spans="4:23" ht="12.75">
      <c r="D27" t="s">
        <v>110</v>
      </c>
      <c r="G27">
        <f>COUNTIF(G$4:G$26,"Unconfirmed")</f>
        <v>0</v>
      </c>
      <c r="H27">
        <f aca="true" t="shared" si="2" ref="H27:W27">COUNTIF(H$4:H$26,"Unconfirmed")</f>
        <v>0</v>
      </c>
      <c r="I27">
        <f t="shared" si="2"/>
        <v>0</v>
      </c>
      <c r="J27">
        <f t="shared" si="2"/>
        <v>0</v>
      </c>
      <c r="K27">
        <f t="shared" si="2"/>
        <v>0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f t="shared" si="2"/>
        <v>0</v>
      </c>
      <c r="R27">
        <f t="shared" si="2"/>
        <v>0</v>
      </c>
      <c r="S27">
        <f t="shared" si="2"/>
        <v>0</v>
      </c>
      <c r="T27">
        <f t="shared" si="2"/>
        <v>0</v>
      </c>
      <c r="U27">
        <f t="shared" si="2"/>
        <v>0</v>
      </c>
      <c r="V27">
        <f t="shared" si="2"/>
        <v>0</v>
      </c>
      <c r="W27">
        <f t="shared" si="2"/>
        <v>0</v>
      </c>
    </row>
    <row r="28" spans="4:23" ht="12.75">
      <c r="D28" t="s">
        <v>82</v>
      </c>
      <c r="G28">
        <f>COUNTIF(G$4:G$26,"New")</f>
        <v>0</v>
      </c>
      <c r="H28">
        <f aca="true" t="shared" si="3" ref="H28:W28">COUNTIF(H$4:H$26,"New")</f>
        <v>0</v>
      </c>
      <c r="I28">
        <f t="shared" si="3"/>
        <v>0</v>
      </c>
      <c r="J28">
        <f t="shared" si="3"/>
        <v>0</v>
      </c>
      <c r="K28">
        <f t="shared" si="3"/>
        <v>4</v>
      </c>
      <c r="L28">
        <f t="shared" si="3"/>
        <v>4</v>
      </c>
      <c r="M28">
        <f t="shared" si="3"/>
        <v>0</v>
      </c>
      <c r="N28">
        <f t="shared" si="3"/>
        <v>0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0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</row>
    <row r="29" spans="4:23" ht="12.75">
      <c r="D29" t="s">
        <v>103</v>
      </c>
      <c r="G29">
        <f>COUNTIF(G$4:G$26,"Assigned")</f>
        <v>19</v>
      </c>
      <c r="H29">
        <f aca="true" t="shared" si="4" ref="H29:W29">COUNTIF(H$4:H$26,"Assigned")</f>
        <v>19</v>
      </c>
      <c r="I29">
        <f t="shared" si="4"/>
        <v>19</v>
      </c>
      <c r="J29">
        <f t="shared" si="4"/>
        <v>19</v>
      </c>
      <c r="K29">
        <f t="shared" si="4"/>
        <v>7</v>
      </c>
      <c r="L29">
        <f t="shared" si="4"/>
        <v>7</v>
      </c>
      <c r="M29">
        <f t="shared" si="4"/>
        <v>0</v>
      </c>
      <c r="N29">
        <f t="shared" si="4"/>
        <v>0</v>
      </c>
      <c r="O29">
        <f t="shared" si="4"/>
        <v>0</v>
      </c>
      <c r="P29">
        <f t="shared" si="4"/>
        <v>0</v>
      </c>
      <c r="Q29">
        <f t="shared" si="4"/>
        <v>0</v>
      </c>
      <c r="R29">
        <f t="shared" si="4"/>
        <v>0</v>
      </c>
      <c r="S29">
        <f t="shared" si="4"/>
        <v>0</v>
      </c>
      <c r="T29">
        <f t="shared" si="4"/>
        <v>0</v>
      </c>
      <c r="U29">
        <f t="shared" si="4"/>
        <v>0</v>
      </c>
      <c r="V29">
        <f t="shared" si="4"/>
        <v>0</v>
      </c>
      <c r="W29">
        <f t="shared" si="4"/>
        <v>0</v>
      </c>
    </row>
    <row r="30" spans="4:23" ht="12.75">
      <c r="D30" t="s">
        <v>109</v>
      </c>
      <c r="G30">
        <f>COUNTIF(G$4:G$26,"Reopened")</f>
        <v>0</v>
      </c>
      <c r="H30">
        <f aca="true" t="shared" si="5" ref="H30:W30">COUNTIF(H$4:H$26,"Reopened")</f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S30">
        <f t="shared" si="5"/>
        <v>0</v>
      </c>
      <c r="T30">
        <f t="shared" si="5"/>
        <v>0</v>
      </c>
      <c r="U30">
        <f t="shared" si="5"/>
        <v>0</v>
      </c>
      <c r="V30">
        <f t="shared" si="5"/>
        <v>0</v>
      </c>
      <c r="W30">
        <f t="shared" si="5"/>
        <v>0</v>
      </c>
    </row>
    <row r="31" spans="4:23" ht="12.75">
      <c r="D31" t="s">
        <v>106</v>
      </c>
      <c r="G31">
        <f>COUNTIF(G$4:G$26,"Resolved")</f>
        <v>0</v>
      </c>
      <c r="H31">
        <f aca="true" t="shared" si="6" ref="H31:W31">COUNTIF(H$4:H$26,"Resolved")</f>
        <v>0</v>
      </c>
      <c r="I31">
        <f t="shared" si="6"/>
        <v>0</v>
      </c>
      <c r="J31">
        <f t="shared" si="6"/>
        <v>0</v>
      </c>
      <c r="K31">
        <f t="shared" si="6"/>
        <v>10</v>
      </c>
      <c r="L31">
        <f t="shared" si="6"/>
        <v>10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6"/>
        <v>0</v>
      </c>
      <c r="W31">
        <f t="shared" si="6"/>
        <v>0</v>
      </c>
    </row>
    <row r="32" spans="4:23" ht="12.75">
      <c r="D32" t="s">
        <v>108</v>
      </c>
      <c r="G32">
        <f>COUNTIF(G$4:G$26,"Verified")</f>
        <v>0</v>
      </c>
      <c r="H32">
        <f aca="true" t="shared" si="7" ref="H32:W32">COUNTIF(H$4:H$26,"Verified")</f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7"/>
        <v>0</v>
      </c>
      <c r="W32">
        <f t="shared" si="7"/>
        <v>0</v>
      </c>
    </row>
    <row r="33" spans="4:23" ht="12.75">
      <c r="D33" t="s">
        <v>107</v>
      </c>
      <c r="G33">
        <f>COUNTIF(G$4:G$26,"Closed")</f>
        <v>0</v>
      </c>
      <c r="H33">
        <f aca="true" t="shared" si="8" ref="H33:W33">COUNTIF(H$4:H$26,"Closed")</f>
        <v>0</v>
      </c>
      <c r="I33">
        <f t="shared" si="8"/>
        <v>0</v>
      </c>
      <c r="J33">
        <f t="shared" si="8"/>
        <v>0</v>
      </c>
      <c r="K33">
        <f t="shared" si="8"/>
        <v>0</v>
      </c>
      <c r="L33">
        <f t="shared" si="8"/>
        <v>0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0</v>
      </c>
      <c r="R33">
        <f t="shared" si="8"/>
        <v>0</v>
      </c>
      <c r="S33">
        <f t="shared" si="8"/>
        <v>0</v>
      </c>
      <c r="T33">
        <f t="shared" si="8"/>
        <v>0</v>
      </c>
      <c r="U33">
        <f t="shared" si="8"/>
        <v>0</v>
      </c>
      <c r="V33">
        <f t="shared" si="8"/>
        <v>0</v>
      </c>
      <c r="W33">
        <f t="shared" si="8"/>
        <v>0</v>
      </c>
    </row>
    <row r="35" spans="4:23" ht="12.75">
      <c r="D35" t="s">
        <v>112</v>
      </c>
      <c r="G35" s="17">
        <f>G3</f>
        <v>38882</v>
      </c>
      <c r="H35" s="17">
        <f>H3</f>
        <v>38888</v>
      </c>
      <c r="I35" s="17">
        <f>I3</f>
        <v>38896</v>
      </c>
      <c r="J35" s="17">
        <f>J3</f>
        <v>38903</v>
      </c>
      <c r="K35" s="17">
        <f aca="true" t="shared" si="9" ref="K35:W35">K3</f>
        <v>38910</v>
      </c>
      <c r="L35" s="17">
        <f t="shared" si="9"/>
        <v>38917</v>
      </c>
      <c r="M35" s="17">
        <f t="shared" si="9"/>
        <v>38924</v>
      </c>
      <c r="N35" s="17">
        <f t="shared" si="9"/>
        <v>38931</v>
      </c>
      <c r="O35" s="17">
        <f t="shared" si="9"/>
        <v>38938</v>
      </c>
      <c r="P35" s="17">
        <f t="shared" si="9"/>
        <v>38945</v>
      </c>
      <c r="Q35" s="17">
        <f t="shared" si="9"/>
        <v>38952</v>
      </c>
      <c r="R35" s="17">
        <f t="shared" si="9"/>
        <v>38959</v>
      </c>
      <c r="S35" s="17">
        <f t="shared" si="9"/>
        <v>38966</v>
      </c>
      <c r="T35" s="17">
        <f t="shared" si="9"/>
        <v>38973</v>
      </c>
      <c r="U35" s="17">
        <f t="shared" si="9"/>
        <v>38980</v>
      </c>
      <c r="V35" s="17">
        <f t="shared" si="9"/>
        <v>38987</v>
      </c>
      <c r="W35" s="17">
        <f t="shared" si="9"/>
        <v>38994</v>
      </c>
    </row>
    <row r="36" spans="4:23" ht="12.75">
      <c r="D36" t="s">
        <v>113</v>
      </c>
      <c r="G36">
        <f>SUMIF($D26:$D32,"New",G26:G32)+SUMIF($D26:$D32,"Assigned",G26:G32)+SUMIF($D26:$D32,"Reopened",G26:G32)</f>
        <v>19</v>
      </c>
      <c r="H36">
        <f aca="true" t="shared" si="10" ref="H36:W36">SUMIF($D26:$D32,"New",H26:H32)+SUMIF($D26:$D32,"Assigned",H26:H32)+SUMIF($D26:$D32,"Reopened",H26:H32)</f>
        <v>19</v>
      </c>
      <c r="I36">
        <f t="shared" si="10"/>
        <v>19</v>
      </c>
      <c r="J36">
        <f t="shared" si="10"/>
        <v>19</v>
      </c>
      <c r="K36">
        <f t="shared" si="10"/>
        <v>11</v>
      </c>
      <c r="L36">
        <f t="shared" si="10"/>
        <v>11</v>
      </c>
      <c r="M36">
        <f t="shared" si="10"/>
        <v>0</v>
      </c>
      <c r="N36">
        <f t="shared" si="10"/>
        <v>0</v>
      </c>
      <c r="O36">
        <f t="shared" si="10"/>
        <v>0</v>
      </c>
      <c r="P36">
        <f t="shared" si="10"/>
        <v>0</v>
      </c>
      <c r="Q36">
        <f t="shared" si="10"/>
        <v>0</v>
      </c>
      <c r="R36">
        <f t="shared" si="10"/>
        <v>0</v>
      </c>
      <c r="S36">
        <f t="shared" si="10"/>
        <v>0</v>
      </c>
      <c r="T36">
        <f t="shared" si="10"/>
        <v>0</v>
      </c>
      <c r="U36">
        <f t="shared" si="10"/>
        <v>0</v>
      </c>
      <c r="V36">
        <f t="shared" si="10"/>
        <v>0</v>
      </c>
      <c r="W36">
        <f t="shared" si="10"/>
        <v>0</v>
      </c>
    </row>
    <row r="37" spans="4:15" ht="12.75">
      <c r="D37" t="s">
        <v>147</v>
      </c>
      <c r="G37">
        <v>23</v>
      </c>
      <c r="H37">
        <v>24</v>
      </c>
      <c r="I37">
        <v>18</v>
      </c>
      <c r="J37">
        <v>15</v>
      </c>
      <c r="K37">
        <v>12</v>
      </c>
      <c r="L37">
        <v>9</v>
      </c>
      <c r="M37">
        <v>6</v>
      </c>
      <c r="N37">
        <v>3</v>
      </c>
      <c r="O37">
        <v>0</v>
      </c>
    </row>
    <row r="41" spans="13:14" ht="12.75">
      <c r="M41" s="74" t="s">
        <v>158</v>
      </c>
      <c r="N41" s="75"/>
    </row>
    <row r="42" spans="13:14" ht="12.75">
      <c r="M42" s="29" t="s">
        <v>156</v>
      </c>
      <c r="N42" s="29" t="s">
        <v>157</v>
      </c>
    </row>
    <row r="43" spans="13:14" ht="12.75">
      <c r="M43" s="30">
        <v>5</v>
      </c>
      <c r="N43" s="31">
        <f>SUMIF(F$4:F$24,M43,E$4:E$24)</f>
        <v>9</v>
      </c>
    </row>
    <row r="44" spans="13:14" ht="12.75">
      <c r="M44" s="32">
        <v>6</v>
      </c>
      <c r="N44" s="33">
        <f>SUMIF(F$4:F$24,M44,E$4:E$24)</f>
        <v>8</v>
      </c>
    </row>
  </sheetData>
  <mergeCells count="1">
    <mergeCell ref="M41:N41"/>
  </mergeCells>
  <hyperlinks>
    <hyperlink ref="B4" r:id="rId1" display="https://bugs.eclipse.org/bugs/show_bug.cgi?id=146501"/>
    <hyperlink ref="B5" r:id="rId2" display="https://bugs.eclipse.org/bugs/show_bug.cgi?id=147182"/>
    <hyperlink ref="B6" r:id="rId3" display="https://bugs.eclipse.org/bugs/show_bug.cgi?id=146937"/>
    <hyperlink ref="B7" r:id="rId4" display="https://bugs.eclipse.org/bugs/show_bug.cgi?id=147183"/>
    <hyperlink ref="B8" r:id="rId5" display="https://bugs.eclipse.org/bugs/show_bug.cgi?id=146940"/>
    <hyperlink ref="B9" r:id="rId6" display="https://bugs.eclipse.org/bugs/show_bug.cgi?id=147184"/>
    <hyperlink ref="B10" r:id="rId7" display="https://bugs.eclipse.org/bugs/show_bug.cgi?id=147185"/>
    <hyperlink ref="B11" r:id="rId8" display="https://bugs.eclipse.org/bugs/show_bug.cgi?id=146938"/>
    <hyperlink ref="B12" r:id="rId9" display="https://bugs.eclipse.org/bugs/show_bug.cgi?id=146941"/>
    <hyperlink ref="B13" r:id="rId10" display="https://bugs.eclipse.org/bugs/show_bug.cgi?id=147194"/>
    <hyperlink ref="B14" r:id="rId11" display="https://bugs.eclipse.org/bugs/show_bug.cgi?id=147188"/>
    <hyperlink ref="B15" r:id="rId12" display="https://bugs.eclipse.org/bugs/show_bug.cgi?id=147195"/>
    <hyperlink ref="B16" r:id="rId13" display="https://bugs.eclipse.org/bugs/show_bug.cgi?id=147186"/>
    <hyperlink ref="B17" r:id="rId14" display="https://bugs.eclipse.org/bugs/show_bug.cgi?id=147187"/>
    <hyperlink ref="B18" r:id="rId15" display="https://bugs.eclipse.org/bugs/show_bug.cgi?id=147189"/>
    <hyperlink ref="B19" r:id="rId16" display="https://bugs.eclipse.org/bugs/show_bug.cgi?id=147196"/>
    <hyperlink ref="B20" r:id="rId17" display="https://bugs.eclipse.org/bugs/show_bug.cgi?id=147198"/>
    <hyperlink ref="B21" r:id="rId18" display="https://bugs.eclipse.org/bugs/show_bug.cgi?id=147191"/>
    <hyperlink ref="B22" r:id="rId19" display="https://bugs.eclipse.org/bugs/show_bug.cgi?id=147193"/>
  </hyperlinks>
  <printOptions/>
  <pageMargins left="0.75" right="0.75" top="1" bottom="1" header="0.5" footer="0.5"/>
  <pageSetup orientation="portrait" paperSize="9"/>
  <drawing r:id="rId20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4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0" customWidth="1"/>
    <col min="3" max="3" width="19.7109375" style="0" customWidth="1"/>
    <col min="4" max="4" width="36.140625" style="0" bestFit="1" customWidth="1"/>
    <col min="5" max="6" width="12.140625" style="0" customWidth="1"/>
    <col min="8" max="8" width="10.28125" style="0" bestFit="1" customWidth="1"/>
    <col min="9" max="9" width="11.00390625" style="0" customWidth="1"/>
    <col min="10" max="10" width="12.28125" style="0" customWidth="1"/>
  </cols>
  <sheetData>
    <row r="2" spans="3:7" ht="12.75">
      <c r="C2" t="s">
        <v>114</v>
      </c>
      <c r="D2" s="16" t="s">
        <v>84</v>
      </c>
      <c r="E2" s="27"/>
      <c r="F2" s="27"/>
      <c r="G2" t="s">
        <v>101</v>
      </c>
    </row>
    <row r="3" spans="2:23" ht="12.75">
      <c r="B3" t="s">
        <v>100</v>
      </c>
      <c r="C3" t="s">
        <v>15</v>
      </c>
      <c r="D3" t="s">
        <v>14</v>
      </c>
      <c r="E3" t="s">
        <v>157</v>
      </c>
      <c r="F3" t="s">
        <v>156</v>
      </c>
      <c r="G3" s="17">
        <v>38882</v>
      </c>
      <c r="H3" s="17">
        <f>G3+7</f>
        <v>38889</v>
      </c>
      <c r="I3" s="17">
        <f>H3+7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23" ht="12.75">
      <c r="B4" s="21">
        <v>134898</v>
      </c>
      <c r="C4" s="19" t="s">
        <v>137</v>
      </c>
      <c r="D4" s="19" t="s">
        <v>67</v>
      </c>
      <c r="E4" s="19">
        <v>1</v>
      </c>
      <c r="F4" s="19">
        <v>4</v>
      </c>
      <c r="G4" s="19" t="s">
        <v>119</v>
      </c>
      <c r="H4" s="19" t="s">
        <v>119</v>
      </c>
      <c r="I4" s="19" t="s">
        <v>119</v>
      </c>
      <c r="J4" s="19" t="s">
        <v>119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2:23" ht="12.75">
      <c r="B5" s="21">
        <v>136341</v>
      </c>
      <c r="C5" s="20" t="s">
        <v>1</v>
      </c>
      <c r="D5" s="20" t="s">
        <v>134</v>
      </c>
      <c r="E5" s="20">
        <v>1</v>
      </c>
      <c r="F5" s="20">
        <v>4</v>
      </c>
      <c r="G5" s="19" t="s">
        <v>119</v>
      </c>
      <c r="H5" s="19" t="s">
        <v>119</v>
      </c>
      <c r="I5" s="19" t="s">
        <v>119</v>
      </c>
      <c r="J5" s="19" t="s">
        <v>119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3" ht="12.75">
      <c r="B6" s="21">
        <v>136341</v>
      </c>
      <c r="C6" s="20" t="s">
        <v>11</v>
      </c>
      <c r="D6" s="20" t="s">
        <v>133</v>
      </c>
      <c r="E6" s="20">
        <v>1</v>
      </c>
      <c r="F6" s="20">
        <v>4</v>
      </c>
      <c r="G6" s="19" t="s">
        <v>119</v>
      </c>
      <c r="H6" s="19" t="s">
        <v>119</v>
      </c>
      <c r="I6" s="19" t="s">
        <v>119</v>
      </c>
      <c r="J6" s="19" t="s">
        <v>119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2:23" ht="12.75">
      <c r="B7" s="21">
        <v>136341</v>
      </c>
      <c r="C7" s="20" t="s">
        <v>10</v>
      </c>
      <c r="D7" s="20" t="s">
        <v>61</v>
      </c>
      <c r="E7" s="20">
        <v>1</v>
      </c>
      <c r="F7" s="20">
        <v>4</v>
      </c>
      <c r="G7" s="19" t="s">
        <v>119</v>
      </c>
      <c r="H7" s="19" t="s">
        <v>119</v>
      </c>
      <c r="I7" s="19" t="s">
        <v>119</v>
      </c>
      <c r="J7" s="19" t="s">
        <v>119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 ht="12.75">
      <c r="B8" s="21">
        <v>136341</v>
      </c>
      <c r="C8" s="20" t="s">
        <v>11</v>
      </c>
      <c r="D8" s="20" t="s">
        <v>61</v>
      </c>
      <c r="E8" s="20">
        <v>1</v>
      </c>
      <c r="F8" s="20">
        <v>4</v>
      </c>
      <c r="G8" s="19" t="s">
        <v>119</v>
      </c>
      <c r="H8" s="19" t="s">
        <v>119</v>
      </c>
      <c r="I8" s="19" t="s">
        <v>119</v>
      </c>
      <c r="J8" s="19" t="s">
        <v>119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10" s="19" customFormat="1" ht="12.75">
      <c r="B9" s="21">
        <v>147975</v>
      </c>
      <c r="C9" s="19" t="s">
        <v>145</v>
      </c>
      <c r="D9" s="19" t="s">
        <v>146</v>
      </c>
      <c r="E9" s="19">
        <v>3</v>
      </c>
      <c r="F9" s="19" t="s">
        <v>164</v>
      </c>
      <c r="H9" s="19" t="s">
        <v>136</v>
      </c>
      <c r="I9" s="19" t="s">
        <v>136</v>
      </c>
      <c r="J9" s="19" t="s">
        <v>136</v>
      </c>
    </row>
    <row r="10" spans="2:10" s="19" customFormat="1" ht="12.75">
      <c r="B10" s="21">
        <v>149236</v>
      </c>
      <c r="C10" s="19" t="s">
        <v>64</v>
      </c>
      <c r="D10" s="19" t="s">
        <v>67</v>
      </c>
      <c r="E10" s="19">
        <v>3</v>
      </c>
      <c r="F10" s="19" t="s">
        <v>164</v>
      </c>
      <c r="J10" s="19" t="s">
        <v>136</v>
      </c>
    </row>
    <row r="11" spans="2:7" ht="7.5" customHeight="1" thickBot="1">
      <c r="B11" s="19"/>
      <c r="C11" s="20"/>
      <c r="D11" s="20"/>
      <c r="E11" s="20"/>
      <c r="F11" s="20"/>
      <c r="G11" s="19"/>
    </row>
    <row r="12" spans="4:23" ht="18" customHeight="1">
      <c r="D12" s="19" t="s">
        <v>159</v>
      </c>
      <c r="E12">
        <f>SUM(E4:E10)</f>
        <v>11</v>
      </c>
      <c r="G12" s="34">
        <f>SUMIF(G3:G11,"New",$E3:E11)+SUMIF(G3:G11,"Assigned",$E3:E11)+SUMIF(G3:G11,"Reopened",$E3:E11)+SUMIF(G3:G11,"Uncomfirmed",$E3:E11)+SUMIF(G3:G11,"Resolved",$E3:E11)</f>
        <v>0</v>
      </c>
      <c r="H12" s="34">
        <f>SUMIF(H3:H11,"New",$E3:F11)+SUMIF(H3:H11,"Assigned",$E3:F11)+SUMIF(H3:H11,"Reopened",$E3:F11)+SUMIF(H3:H11,"Uncomfirmed",$E3:F11)+SUMIF(H3:H11,"Resolved",$E3:F11)</f>
        <v>3</v>
      </c>
      <c r="I12" s="34">
        <f>SUMIF(I3:I11,"New",$E3:G11)+SUMIF(I3:I11,"Assigned",$E3:G11)+SUMIF(I3:I11,"Reopened",$E3:G11)+SUMIF(I3:I11,"Uncomfirmed",$E3:G11)+SUMIF(I3:I11,"Resolved",$E3:G11)</f>
        <v>3</v>
      </c>
      <c r="J12" s="34">
        <f>SUMIF(J3:J11,"New",$E3:H11)+SUMIF(J3:J11,"Assigned",$E3:H11)+SUMIF(J3:J11,"Reopened",$E3:H11)+SUMIF(J3:J11,"Uncomfirmed",$E3:H11)+SUMIF(J3:J11,"Resolved",$E3:H11)</f>
        <v>6</v>
      </c>
      <c r="K12" s="34">
        <f>SUMIF(K3:K11,"New",$E3:I11)+SUMIF(K3:K11,"Assigned",$E3:I11)+SUMIF(K3:K11,"Reopened",$E3:I11)+SUMIF(K3:K11,"Uncomfirmed",$E3:I11)+SUMIF(K3:K11,"Resolved",$E3:I11)</f>
        <v>0</v>
      </c>
      <c r="L12" s="34">
        <f>SUMIF(L3:L11,"New",$E3:J11)+SUMIF(L3:L11,"Assigned",$E3:J11)+SUMIF(L3:L11,"Reopened",$E3:J11)+SUMIF(L3:L11,"Uncomfirmed",$E3:J11)+SUMIF(L3:L11,"Resolved",$E3:J11)</f>
        <v>0</v>
      </c>
      <c r="M12" s="34">
        <f>SUMIF(M3:M11,"New",$E3:K11)+SUMIF(M3:M11,"Assigned",$E3:K11)+SUMIF(M3:M11,"Reopened",$E3:K11)+SUMIF(M3:M11,"Uncomfirmed",$E3:K11)+SUMIF(M3:M11,"Resolved",$E3:K11)</f>
        <v>0</v>
      </c>
      <c r="N12" s="34">
        <f>SUMIF(N3:N11,"New",$E3:L11)+SUMIF(N3:N11,"Assigned",$E3:L11)+SUMIF(N3:N11,"Reopened",$E3:L11)+SUMIF(N3:N11,"Uncomfirmed",$E3:L11)+SUMIF(N3:N11,"Resolved",$E3:L11)</f>
        <v>0</v>
      </c>
      <c r="O12" s="34">
        <f>SUMIF(O3:O11,"New",$E3:M11)+SUMIF(O3:O11,"Assigned",$E3:M11)+SUMIF(O3:O11,"Reopened",$E3:M11)+SUMIF(O3:O11,"Uncomfirmed",$E3:M11)+SUMIF(O3:O11,"Resolved",$E3:M11)</f>
        <v>0</v>
      </c>
      <c r="P12" s="34">
        <f>SUMIF(P3:P11,"New",$E3:N11)+SUMIF(P3:P11,"Assigned",$E3:N11)+SUMIF(P3:P11,"Reopened",$E3:N11)+SUMIF(P3:P11,"Uncomfirmed",$E3:N11)+SUMIF(P3:P11,"Resolved",$E3:N11)</f>
        <v>0</v>
      </c>
      <c r="Q12" s="34">
        <f>SUMIF(Q3:Q11,"New",$E3:O11)+SUMIF(Q3:Q11,"Assigned",$E3:O11)+SUMIF(Q3:Q11,"Reopened",$E3:O11)+SUMIF(Q3:Q11,"Uncomfirmed",$E3:O11)+SUMIF(Q3:Q11,"Resolved",$E3:O11)</f>
        <v>0</v>
      </c>
      <c r="R12" s="34">
        <f>SUMIF(R3:R11,"New",$E3:P11)+SUMIF(R3:R11,"Assigned",$E3:P11)+SUMIF(R3:R11,"Reopened",$E3:P11)+SUMIF(R3:R11,"Uncomfirmed",$E3:P11)+SUMIF(R3:R11,"Resolved",$E3:P11)</f>
        <v>0</v>
      </c>
      <c r="S12" s="34">
        <f>SUMIF(S3:S11,"New",$E3:Q11)+SUMIF(S3:S11,"Assigned",$E3:Q11)+SUMIF(S3:S11,"Reopened",$E3:Q11)+SUMIF(S3:S11,"Uncomfirmed",$E3:Q11)+SUMIF(S3:S11,"Resolved",$E3:Q11)</f>
        <v>0</v>
      </c>
      <c r="T12" s="34">
        <f>SUMIF(T3:T11,"New",$E3:R11)+SUMIF(T3:T11,"Assigned",$E3:R11)+SUMIF(T3:T11,"Reopened",$E3:R11)+SUMIF(T3:T11,"Uncomfirmed",$E3:R11)+SUMIF(T3:T11,"Resolved",$E3:R11)</f>
        <v>0</v>
      </c>
      <c r="U12" s="34">
        <f>SUMIF(U3:U11,"New",$E3:S11)+SUMIF(U3:U11,"Assigned",$E3:S11)+SUMIF(U3:U11,"Reopened",$E3:S11)+SUMIF(U3:U11,"Uncomfirmed",$E3:S11)+SUMIF(U3:U11,"Resolved",$E3:S11)</f>
        <v>0</v>
      </c>
      <c r="V12" s="34">
        <f>SUMIF(V3:V11,"New",$E3:T11)+SUMIF(V3:V11,"Assigned",$E3:T11)+SUMIF(V3:V11,"Reopened",$E3:T11)+SUMIF(V3:V11,"Uncomfirmed",$E3:T11)+SUMIF(V3:V11,"Resolved",$E3:T11)</f>
        <v>0</v>
      </c>
      <c r="W12" s="34">
        <f>SUMIF(W3:W11,"New",$E3:U11)+SUMIF(W3:W11,"Assigned",$E3:U11)+SUMIF(W3:W11,"Reopened",$E3:U11)+SUMIF(W3:W11,"Uncomfirmed",$E3:U11)+SUMIF(W3:W11,"Resolved",$E3:U11)</f>
        <v>0</v>
      </c>
    </row>
    <row r="14" spans="4:23" ht="12.75">
      <c r="D14" t="s">
        <v>110</v>
      </c>
      <c r="G14">
        <f aca="true" t="shared" si="1" ref="G14:V14">COUNTIF(G$4:G$11,"Unconfirmed")</f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>COUNTIF(W$4:W$8,"Unconfirmed")</f>
        <v>0</v>
      </c>
    </row>
    <row r="15" spans="4:23" ht="12.75">
      <c r="D15" t="s">
        <v>82</v>
      </c>
      <c r="G15">
        <f aca="true" t="shared" si="2" ref="G15:V15">COUNTIF(G$4:G$11,"New")</f>
        <v>0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2"/>
        <v>0</v>
      </c>
      <c r="R15">
        <f t="shared" si="2"/>
        <v>0</v>
      </c>
      <c r="S15">
        <f t="shared" si="2"/>
        <v>0</v>
      </c>
      <c r="T15">
        <f t="shared" si="2"/>
        <v>0</v>
      </c>
      <c r="U15">
        <f t="shared" si="2"/>
        <v>0</v>
      </c>
      <c r="V15">
        <f t="shared" si="2"/>
        <v>0</v>
      </c>
      <c r="W15">
        <f>COUNTIF(W$4:W$8,"New")</f>
        <v>0</v>
      </c>
    </row>
    <row r="16" spans="4:23" ht="12.75">
      <c r="D16" t="s">
        <v>103</v>
      </c>
      <c r="G16">
        <f aca="true" t="shared" si="3" ref="G16:V16">COUNTIF(G$4:G$11,"Assigned")</f>
        <v>0</v>
      </c>
      <c r="H16">
        <f t="shared" si="3"/>
        <v>1</v>
      </c>
      <c r="I16">
        <f t="shared" si="3"/>
        <v>1</v>
      </c>
      <c r="J16">
        <f t="shared" si="3"/>
        <v>2</v>
      </c>
      <c r="K16">
        <f t="shared" si="3"/>
        <v>0</v>
      </c>
      <c r="L16">
        <f t="shared" si="3"/>
        <v>0</v>
      </c>
      <c r="M16">
        <f t="shared" si="3"/>
        <v>0</v>
      </c>
      <c r="N16">
        <f t="shared" si="3"/>
        <v>0</v>
      </c>
      <c r="O16">
        <f t="shared" si="3"/>
        <v>0</v>
      </c>
      <c r="P16">
        <f t="shared" si="3"/>
        <v>0</v>
      </c>
      <c r="Q16">
        <f t="shared" si="3"/>
        <v>0</v>
      </c>
      <c r="R16">
        <f t="shared" si="3"/>
        <v>0</v>
      </c>
      <c r="S16">
        <f t="shared" si="3"/>
        <v>0</v>
      </c>
      <c r="T16">
        <f t="shared" si="3"/>
        <v>0</v>
      </c>
      <c r="U16">
        <f t="shared" si="3"/>
        <v>0</v>
      </c>
      <c r="V16">
        <f t="shared" si="3"/>
        <v>0</v>
      </c>
      <c r="W16">
        <f>COUNTIF(W$4:W$8,"Assigned")</f>
        <v>0</v>
      </c>
    </row>
    <row r="17" spans="4:23" ht="12.75">
      <c r="D17" t="s">
        <v>109</v>
      </c>
      <c r="G17">
        <f aca="true" t="shared" si="4" ref="G17:V17">COUNTIF(G$4:G$11,"Reopened")</f>
        <v>0</v>
      </c>
      <c r="H17">
        <f t="shared" si="4"/>
        <v>0</v>
      </c>
      <c r="I17">
        <f t="shared" si="4"/>
        <v>0</v>
      </c>
      <c r="J17">
        <f t="shared" si="4"/>
        <v>0</v>
      </c>
      <c r="K17">
        <f t="shared" si="4"/>
        <v>0</v>
      </c>
      <c r="L17">
        <f t="shared" si="4"/>
        <v>0</v>
      </c>
      <c r="M17">
        <f t="shared" si="4"/>
        <v>0</v>
      </c>
      <c r="N17">
        <f t="shared" si="4"/>
        <v>0</v>
      </c>
      <c r="O17">
        <f t="shared" si="4"/>
        <v>0</v>
      </c>
      <c r="P17">
        <f t="shared" si="4"/>
        <v>0</v>
      </c>
      <c r="Q17">
        <f t="shared" si="4"/>
        <v>0</v>
      </c>
      <c r="R17">
        <f t="shared" si="4"/>
        <v>0</v>
      </c>
      <c r="S17">
        <f t="shared" si="4"/>
        <v>0</v>
      </c>
      <c r="T17">
        <f t="shared" si="4"/>
        <v>0</v>
      </c>
      <c r="U17">
        <f t="shared" si="4"/>
        <v>0</v>
      </c>
      <c r="V17">
        <f t="shared" si="4"/>
        <v>0</v>
      </c>
      <c r="W17">
        <f>COUNTIF(W$4:W$8,"Reopened")</f>
        <v>0</v>
      </c>
    </row>
    <row r="18" spans="4:23" ht="12.75">
      <c r="D18" t="s">
        <v>106</v>
      </c>
      <c r="G18">
        <f aca="true" t="shared" si="5" ref="G18:V18">COUNTIF(G$4:G$11,"Resolved")</f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5"/>
        <v>0</v>
      </c>
      <c r="O18">
        <f t="shared" si="5"/>
        <v>0</v>
      </c>
      <c r="P18">
        <f t="shared" si="5"/>
        <v>0</v>
      </c>
      <c r="Q18">
        <f t="shared" si="5"/>
        <v>0</v>
      </c>
      <c r="R18">
        <f t="shared" si="5"/>
        <v>0</v>
      </c>
      <c r="S18">
        <f t="shared" si="5"/>
        <v>0</v>
      </c>
      <c r="T18">
        <f t="shared" si="5"/>
        <v>0</v>
      </c>
      <c r="U18">
        <f t="shared" si="5"/>
        <v>0</v>
      </c>
      <c r="V18">
        <f t="shared" si="5"/>
        <v>0</v>
      </c>
      <c r="W18">
        <f>COUNTIF(W$4:W$8,"Resolved")</f>
        <v>0</v>
      </c>
    </row>
    <row r="19" spans="4:23" ht="12.75">
      <c r="D19" t="s">
        <v>108</v>
      </c>
      <c r="G19">
        <f aca="true" t="shared" si="6" ref="G19:V19">COUNTIF(G$4:G$11,"Verified")</f>
        <v>0</v>
      </c>
      <c r="H19">
        <f t="shared" si="6"/>
        <v>0</v>
      </c>
      <c r="I19">
        <f t="shared" si="6"/>
        <v>0</v>
      </c>
      <c r="J19">
        <f t="shared" si="6"/>
        <v>0</v>
      </c>
      <c r="K19">
        <f t="shared" si="6"/>
        <v>0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f t="shared" si="6"/>
        <v>0</v>
      </c>
      <c r="R19">
        <f t="shared" si="6"/>
        <v>0</v>
      </c>
      <c r="S19">
        <f t="shared" si="6"/>
        <v>0</v>
      </c>
      <c r="T19">
        <f t="shared" si="6"/>
        <v>0</v>
      </c>
      <c r="U19">
        <f t="shared" si="6"/>
        <v>0</v>
      </c>
      <c r="V19">
        <f t="shared" si="6"/>
        <v>0</v>
      </c>
      <c r="W19">
        <f>COUNTIF(W$4:W$8,"Verified")</f>
        <v>0</v>
      </c>
    </row>
    <row r="20" spans="4:23" ht="12.75">
      <c r="D20" t="s">
        <v>107</v>
      </c>
      <c r="G20">
        <f aca="true" t="shared" si="7" ref="G20:V20">COUNTIF(G$4:G$11,"Closed")</f>
        <v>5</v>
      </c>
      <c r="H20">
        <f t="shared" si="7"/>
        <v>5</v>
      </c>
      <c r="I20">
        <f t="shared" si="7"/>
        <v>5</v>
      </c>
      <c r="J20">
        <f t="shared" si="7"/>
        <v>5</v>
      </c>
      <c r="K20">
        <f t="shared" si="7"/>
        <v>0</v>
      </c>
      <c r="L20">
        <f t="shared" si="7"/>
        <v>0</v>
      </c>
      <c r="M20">
        <f t="shared" si="7"/>
        <v>0</v>
      </c>
      <c r="N20">
        <f t="shared" si="7"/>
        <v>0</v>
      </c>
      <c r="O20">
        <f t="shared" si="7"/>
        <v>0</v>
      </c>
      <c r="P20">
        <f t="shared" si="7"/>
        <v>0</v>
      </c>
      <c r="Q20">
        <f t="shared" si="7"/>
        <v>0</v>
      </c>
      <c r="R20">
        <f t="shared" si="7"/>
        <v>0</v>
      </c>
      <c r="S20">
        <f t="shared" si="7"/>
        <v>0</v>
      </c>
      <c r="T20">
        <f t="shared" si="7"/>
        <v>0</v>
      </c>
      <c r="U20">
        <f t="shared" si="7"/>
        <v>0</v>
      </c>
      <c r="V20">
        <f t="shared" si="7"/>
        <v>0</v>
      </c>
      <c r="W20">
        <f>COUNTIF(W$4:W$8,"Closed")</f>
        <v>0</v>
      </c>
    </row>
    <row r="22" spans="4:23" ht="12.75">
      <c r="D22" t="s">
        <v>112</v>
      </c>
      <c r="G22" s="17">
        <f>G3</f>
        <v>38882</v>
      </c>
      <c r="H22" s="17">
        <f aca="true" t="shared" si="8" ref="H22:W22">H3</f>
        <v>38889</v>
      </c>
      <c r="I22" s="17">
        <f t="shared" si="8"/>
        <v>38896</v>
      </c>
      <c r="J22" s="17">
        <f t="shared" si="8"/>
        <v>38903</v>
      </c>
      <c r="K22" s="17">
        <f t="shared" si="8"/>
        <v>38910</v>
      </c>
      <c r="L22" s="17">
        <f t="shared" si="8"/>
        <v>38917</v>
      </c>
      <c r="M22" s="17">
        <f t="shared" si="8"/>
        <v>38924</v>
      </c>
      <c r="N22" s="17">
        <f t="shared" si="8"/>
        <v>38931</v>
      </c>
      <c r="O22" s="17">
        <f t="shared" si="8"/>
        <v>38938</v>
      </c>
      <c r="P22" s="17">
        <f t="shared" si="8"/>
        <v>38945</v>
      </c>
      <c r="Q22" s="17">
        <f t="shared" si="8"/>
        <v>38952</v>
      </c>
      <c r="R22" s="17">
        <f t="shared" si="8"/>
        <v>38959</v>
      </c>
      <c r="S22" s="17">
        <f t="shared" si="8"/>
        <v>38966</v>
      </c>
      <c r="T22" s="17">
        <f t="shared" si="8"/>
        <v>38973</v>
      </c>
      <c r="U22" s="17">
        <f t="shared" si="8"/>
        <v>38980</v>
      </c>
      <c r="V22" s="17">
        <f t="shared" si="8"/>
        <v>38987</v>
      </c>
      <c r="W22" s="17">
        <f t="shared" si="8"/>
        <v>38994</v>
      </c>
    </row>
    <row r="23" spans="4:23" ht="12.75">
      <c r="D23" t="s">
        <v>113</v>
      </c>
      <c r="G23">
        <f>G15+G16+G17</f>
        <v>0</v>
      </c>
      <c r="H23">
        <f aca="true" t="shared" si="9" ref="H23:W23">H15+H16+H17</f>
        <v>1</v>
      </c>
      <c r="I23">
        <f t="shared" si="9"/>
        <v>1</v>
      </c>
      <c r="J23">
        <f t="shared" si="9"/>
        <v>2</v>
      </c>
      <c r="K23">
        <f t="shared" si="9"/>
        <v>0</v>
      </c>
      <c r="L23">
        <f t="shared" si="9"/>
        <v>0</v>
      </c>
      <c r="M23">
        <f t="shared" si="9"/>
        <v>0</v>
      </c>
      <c r="N23">
        <f t="shared" si="9"/>
        <v>0</v>
      </c>
      <c r="O23">
        <f t="shared" si="9"/>
        <v>0</v>
      </c>
      <c r="P23">
        <f t="shared" si="9"/>
        <v>0</v>
      </c>
      <c r="Q23">
        <f t="shared" si="9"/>
        <v>0</v>
      </c>
      <c r="R23">
        <f t="shared" si="9"/>
        <v>0</v>
      </c>
      <c r="S23">
        <f t="shared" si="9"/>
        <v>0</v>
      </c>
      <c r="T23">
        <f t="shared" si="9"/>
        <v>0</v>
      </c>
      <c r="U23">
        <f t="shared" si="9"/>
        <v>0</v>
      </c>
      <c r="V23">
        <f t="shared" si="9"/>
        <v>0</v>
      </c>
      <c r="W23">
        <f t="shared" si="9"/>
        <v>0</v>
      </c>
    </row>
    <row r="24" spans="4:15" ht="12.75">
      <c r="D24" t="s">
        <v>147</v>
      </c>
      <c r="G24">
        <v>23</v>
      </c>
      <c r="H24">
        <v>24</v>
      </c>
      <c r="I24">
        <v>18</v>
      </c>
      <c r="J24">
        <v>15</v>
      </c>
      <c r="K24">
        <v>12</v>
      </c>
      <c r="L24">
        <v>9</v>
      </c>
      <c r="M24">
        <v>6</v>
      </c>
      <c r="N24">
        <v>3</v>
      </c>
      <c r="O24">
        <v>0</v>
      </c>
    </row>
  </sheetData>
  <hyperlinks>
    <hyperlink ref="B8" r:id="rId1" display="https://bugs.eclipse.org/bugs/show_bug.cgi?id=136341"/>
    <hyperlink ref="B4" r:id="rId2" display="https://bugs.eclipse.org/bugs/show_bug.cgi?id=134898"/>
    <hyperlink ref="B5" r:id="rId3" display="https://bugs.eclipse.org/bugs/show_bug.cgi?id=136341"/>
    <hyperlink ref="B6" r:id="rId4" display="https://bugs.eclipse.org/bugs/show_bug.cgi?id=136341"/>
    <hyperlink ref="B7" r:id="rId5" display="https://bugs.eclipse.org/bugs/show_bug.cgi?id=136341"/>
    <hyperlink ref="B9" r:id="rId6" display="https://bugs.eclipse.org/bugs/show_bug.cgi?id=147975"/>
    <hyperlink ref="B10" r:id="rId7" display="https://bugs.eclipse.org/bugs/show_bug.cgi?id=149236"/>
  </hyperlinks>
  <printOptions/>
  <pageMargins left="0.75" right="0.75" top="1" bottom="1" header="0.5" footer="0.5"/>
  <pageSetup orientation="portrait" paperSize="9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dimension ref="B2:W76"/>
  <sheetViews>
    <sheetView workbookViewId="0" topLeftCell="A1">
      <selection activeCell="F28" sqref="F28"/>
    </sheetView>
  </sheetViews>
  <sheetFormatPr defaultColWidth="9.140625" defaultRowHeight="12.75"/>
  <cols>
    <col min="1" max="1" width="4.140625" style="0" customWidth="1"/>
    <col min="2" max="2" width="7.00390625" style="0" bestFit="1" customWidth="1"/>
    <col min="3" max="3" width="14.8515625" style="0" bestFit="1" customWidth="1"/>
    <col min="4" max="4" width="37.57421875" style="0" bestFit="1" customWidth="1"/>
    <col min="5" max="5" width="10.57421875" style="0" customWidth="1"/>
    <col min="6" max="6" width="9.421875" style="0" customWidth="1"/>
    <col min="7" max="7" width="10.7109375" style="0" bestFit="1" customWidth="1"/>
    <col min="8" max="8" width="10.28125" style="0" bestFit="1" customWidth="1"/>
    <col min="9" max="9" width="11.7109375" style="0" customWidth="1"/>
    <col min="10" max="10" width="12.28125" style="0" customWidth="1"/>
    <col min="11" max="11" width="12.57421875" style="0" customWidth="1"/>
  </cols>
  <sheetData>
    <row r="1" ht="6.75" customHeight="1"/>
    <row r="2" spans="3:7" ht="12.75">
      <c r="C2" t="s">
        <v>114</v>
      </c>
      <c r="D2" s="16" t="s">
        <v>118</v>
      </c>
      <c r="E2" s="27"/>
      <c r="F2" s="27"/>
      <c r="G2" t="s">
        <v>101</v>
      </c>
    </row>
    <row r="3" spans="2:23" ht="12.75">
      <c r="B3" t="s">
        <v>100</v>
      </c>
      <c r="C3" t="s">
        <v>15</v>
      </c>
      <c r="D3" t="s">
        <v>14</v>
      </c>
      <c r="E3" t="s">
        <v>157</v>
      </c>
      <c r="F3" t="s">
        <v>156</v>
      </c>
      <c r="G3" s="17">
        <v>38882</v>
      </c>
      <c r="H3" s="17">
        <f>G3+7</f>
        <v>38889</v>
      </c>
      <c r="I3" s="17">
        <f>H3+7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13" s="19" customFormat="1" ht="12.75">
      <c r="B4">
        <v>147965</v>
      </c>
      <c r="C4" t="s">
        <v>155</v>
      </c>
      <c r="D4" s="67" t="s">
        <v>215</v>
      </c>
      <c r="E4">
        <v>2</v>
      </c>
      <c r="F4">
        <v>5</v>
      </c>
      <c r="H4" s="19" t="s">
        <v>82</v>
      </c>
      <c r="I4" s="19" t="s">
        <v>82</v>
      </c>
      <c r="J4" s="19" t="s">
        <v>82</v>
      </c>
      <c r="K4" s="19" t="s">
        <v>82</v>
      </c>
      <c r="L4" s="19" t="s">
        <v>82</v>
      </c>
      <c r="M4" s="19" t="s">
        <v>82</v>
      </c>
    </row>
    <row r="5" spans="2:13" s="19" customFormat="1" ht="12.75">
      <c r="B5">
        <v>147967</v>
      </c>
      <c r="C5" t="s">
        <v>155</v>
      </c>
      <c r="D5" s="67" t="s">
        <v>216</v>
      </c>
      <c r="E5">
        <v>2</v>
      </c>
      <c r="F5">
        <v>5</v>
      </c>
      <c r="H5" s="19" t="s">
        <v>82</v>
      </c>
      <c r="I5" s="19" t="s">
        <v>82</v>
      </c>
      <c r="J5" s="19" t="s">
        <v>82</v>
      </c>
      <c r="K5" s="19" t="s">
        <v>82</v>
      </c>
      <c r="L5" s="19" t="s">
        <v>82</v>
      </c>
      <c r="M5" s="19" t="s">
        <v>82</v>
      </c>
    </row>
    <row r="6" spans="2:13" s="19" customFormat="1" ht="12.75">
      <c r="B6">
        <v>147968</v>
      </c>
      <c r="C6" t="s">
        <v>155</v>
      </c>
      <c r="D6" s="67" t="s">
        <v>217</v>
      </c>
      <c r="E6">
        <v>2</v>
      </c>
      <c r="F6">
        <v>5</v>
      </c>
      <c r="H6" s="19" t="s">
        <v>82</v>
      </c>
      <c r="I6" s="19" t="s">
        <v>82</v>
      </c>
      <c r="J6" s="19" t="s">
        <v>82</v>
      </c>
      <c r="K6" s="19" t="s">
        <v>82</v>
      </c>
      <c r="L6" s="19" t="s">
        <v>82</v>
      </c>
      <c r="M6" s="19" t="s">
        <v>82</v>
      </c>
    </row>
    <row r="7" spans="2:13" s="19" customFormat="1" ht="12.75">
      <c r="B7">
        <v>147969</v>
      </c>
      <c r="C7" s="36" t="s">
        <v>155</v>
      </c>
      <c r="D7" s="68" t="s">
        <v>218</v>
      </c>
      <c r="E7" s="36">
        <v>2</v>
      </c>
      <c r="F7" s="36">
        <v>5</v>
      </c>
      <c r="H7" s="19" t="s">
        <v>82</v>
      </c>
      <c r="I7" s="19" t="s">
        <v>82</v>
      </c>
      <c r="J7" s="19" t="s">
        <v>82</v>
      </c>
      <c r="K7" s="19" t="s">
        <v>82</v>
      </c>
      <c r="L7" s="19" t="s">
        <v>82</v>
      </c>
      <c r="M7" s="19" t="s">
        <v>82</v>
      </c>
    </row>
    <row r="8" spans="2:13" s="19" customFormat="1" ht="12.75">
      <c r="B8">
        <v>146426</v>
      </c>
      <c r="C8" t="s">
        <v>12</v>
      </c>
      <c r="D8" s="67" t="s">
        <v>205</v>
      </c>
      <c r="E8">
        <v>2</v>
      </c>
      <c r="F8">
        <v>6</v>
      </c>
      <c r="G8" s="19" t="s">
        <v>82</v>
      </c>
      <c r="H8" s="19" t="s">
        <v>82</v>
      </c>
      <c r="I8" s="19" t="s">
        <v>82</v>
      </c>
      <c r="J8" s="19" t="s">
        <v>82</v>
      </c>
      <c r="K8" s="19" t="s">
        <v>82</v>
      </c>
      <c r="L8" s="19" t="s">
        <v>82</v>
      </c>
      <c r="M8" s="19" t="s">
        <v>82</v>
      </c>
    </row>
    <row r="9" spans="2:13" s="19" customFormat="1" ht="12.75">
      <c r="B9" s="18">
        <v>151831</v>
      </c>
      <c r="C9" t="s">
        <v>12</v>
      </c>
      <c r="D9" s="67" t="s">
        <v>250</v>
      </c>
      <c r="E9">
        <v>2</v>
      </c>
      <c r="F9">
        <v>6</v>
      </c>
      <c r="M9" s="19" t="s">
        <v>82</v>
      </c>
    </row>
    <row r="10" spans="2:13" s="19" customFormat="1" ht="12.75">
      <c r="B10" s="18">
        <v>151834</v>
      </c>
      <c r="C10" t="s">
        <v>12</v>
      </c>
      <c r="D10" s="67" t="s">
        <v>252</v>
      </c>
      <c r="E10">
        <v>2</v>
      </c>
      <c r="F10">
        <v>6</v>
      </c>
      <c r="M10" s="19" t="s">
        <v>82</v>
      </c>
    </row>
    <row r="11" spans="2:13" s="19" customFormat="1" ht="12.75">
      <c r="B11" s="18">
        <v>151832</v>
      </c>
      <c r="C11" t="s">
        <v>12</v>
      </c>
      <c r="D11" s="67" t="s">
        <v>251</v>
      </c>
      <c r="E11">
        <v>2</v>
      </c>
      <c r="F11">
        <v>6</v>
      </c>
      <c r="M11" s="19" t="s">
        <v>82</v>
      </c>
    </row>
    <row r="12" spans="2:13" s="19" customFormat="1" ht="12.75">
      <c r="B12" s="18">
        <v>151835</v>
      </c>
      <c r="C12" t="s">
        <v>12</v>
      </c>
      <c r="D12" s="67" t="s">
        <v>253</v>
      </c>
      <c r="E12">
        <v>2</v>
      </c>
      <c r="F12">
        <v>6</v>
      </c>
      <c r="M12" s="19" t="s">
        <v>82</v>
      </c>
    </row>
    <row r="13" spans="2:13" s="19" customFormat="1" ht="12.75">
      <c r="B13" s="18">
        <v>146439</v>
      </c>
      <c r="C13" t="s">
        <v>11</v>
      </c>
      <c r="D13" s="67" t="s">
        <v>207</v>
      </c>
      <c r="E13">
        <v>3</v>
      </c>
      <c r="F13">
        <v>6</v>
      </c>
      <c r="G13" s="19" t="s">
        <v>82</v>
      </c>
      <c r="H13" s="19" t="s">
        <v>82</v>
      </c>
      <c r="I13" s="19" t="s">
        <v>82</v>
      </c>
      <c r="J13" s="19" t="s">
        <v>82</v>
      </c>
      <c r="K13" s="19" t="s">
        <v>82</v>
      </c>
      <c r="L13" s="19" t="s">
        <v>82</v>
      </c>
      <c r="M13" s="19" t="s">
        <v>82</v>
      </c>
    </row>
    <row r="14" spans="2:13" s="19" customFormat="1" ht="12.75">
      <c r="B14">
        <v>146476</v>
      </c>
      <c r="C14" t="s">
        <v>11</v>
      </c>
      <c r="D14" s="67" t="s">
        <v>219</v>
      </c>
      <c r="E14">
        <v>3</v>
      </c>
      <c r="F14">
        <v>6</v>
      </c>
      <c r="G14" s="19" t="s">
        <v>82</v>
      </c>
      <c r="H14" s="19" t="s">
        <v>82</v>
      </c>
      <c r="I14" s="19" t="s">
        <v>82</v>
      </c>
      <c r="J14" s="19" t="s">
        <v>82</v>
      </c>
      <c r="K14" s="19" t="s">
        <v>82</v>
      </c>
      <c r="L14" s="19" t="s">
        <v>82</v>
      </c>
      <c r="M14" s="19" t="s">
        <v>82</v>
      </c>
    </row>
    <row r="15" spans="2:13" s="19" customFormat="1" ht="12.75">
      <c r="B15" s="18">
        <v>146436</v>
      </c>
      <c r="C15" t="s">
        <v>11</v>
      </c>
      <c r="D15" s="67" t="s">
        <v>220</v>
      </c>
      <c r="E15">
        <v>2</v>
      </c>
      <c r="F15">
        <v>6</v>
      </c>
      <c r="G15" s="19" t="s">
        <v>82</v>
      </c>
      <c r="H15" s="19" t="s">
        <v>82</v>
      </c>
      <c r="I15" s="19" t="s">
        <v>82</v>
      </c>
      <c r="J15" s="19" t="s">
        <v>82</v>
      </c>
      <c r="K15" s="19" t="s">
        <v>82</v>
      </c>
      <c r="L15" s="19" t="s">
        <v>82</v>
      </c>
      <c r="M15" s="19" t="s">
        <v>82</v>
      </c>
    </row>
    <row r="16" spans="2:13" s="19" customFormat="1" ht="12.75">
      <c r="B16" s="18">
        <v>151827</v>
      </c>
      <c r="C16" t="s">
        <v>11</v>
      </c>
      <c r="D16" s="67" t="s">
        <v>249</v>
      </c>
      <c r="E16">
        <v>2</v>
      </c>
      <c r="F16">
        <v>6</v>
      </c>
      <c r="M16" s="19" t="s">
        <v>82</v>
      </c>
    </row>
    <row r="17" spans="2:13" s="19" customFormat="1" ht="12.75">
      <c r="B17" s="18">
        <v>146437</v>
      </c>
      <c r="C17" t="s">
        <v>11</v>
      </c>
      <c r="D17" s="67" t="s">
        <v>221</v>
      </c>
      <c r="E17">
        <v>2</v>
      </c>
      <c r="F17">
        <v>6</v>
      </c>
      <c r="G17" s="19" t="s">
        <v>82</v>
      </c>
      <c r="H17" s="19" t="s">
        <v>82</v>
      </c>
      <c r="I17" s="19" t="s">
        <v>82</v>
      </c>
      <c r="J17" s="19" t="s">
        <v>82</v>
      </c>
      <c r="K17" s="19" t="s">
        <v>82</v>
      </c>
      <c r="L17" s="19" t="s">
        <v>82</v>
      </c>
      <c r="M17" s="19" t="s">
        <v>82</v>
      </c>
    </row>
    <row r="18" spans="2:13" s="19" customFormat="1" ht="12.75">
      <c r="B18" s="18">
        <v>146438</v>
      </c>
      <c r="C18" t="s">
        <v>11</v>
      </c>
      <c r="D18" s="67" t="s">
        <v>222</v>
      </c>
      <c r="E18">
        <v>2</v>
      </c>
      <c r="F18">
        <v>6</v>
      </c>
      <c r="G18" s="19" t="s">
        <v>82</v>
      </c>
      <c r="H18" s="19" t="s">
        <v>82</v>
      </c>
      <c r="I18" s="19" t="s">
        <v>82</v>
      </c>
      <c r="J18" s="19" t="s">
        <v>82</v>
      </c>
      <c r="K18" s="19" t="s">
        <v>82</v>
      </c>
      <c r="L18" s="19" t="s">
        <v>82</v>
      </c>
      <c r="M18" s="19" t="s">
        <v>82</v>
      </c>
    </row>
    <row r="19" spans="2:13" s="19" customFormat="1" ht="12.75">
      <c r="B19" s="18">
        <v>146441</v>
      </c>
      <c r="C19" t="s">
        <v>11</v>
      </c>
      <c r="D19" s="67" t="s">
        <v>223</v>
      </c>
      <c r="E19">
        <v>1</v>
      </c>
      <c r="F19">
        <v>6</v>
      </c>
      <c r="G19" s="19" t="s">
        <v>82</v>
      </c>
      <c r="H19" s="19" t="s">
        <v>82</v>
      </c>
      <c r="I19" s="19" t="s">
        <v>82</v>
      </c>
      <c r="J19" s="19" t="s">
        <v>82</v>
      </c>
      <c r="K19" s="19" t="s">
        <v>82</v>
      </c>
      <c r="L19" s="19" t="s">
        <v>82</v>
      </c>
      <c r="M19" s="19" t="s">
        <v>82</v>
      </c>
    </row>
    <row r="20" spans="2:13" s="19" customFormat="1" ht="12.75">
      <c r="B20" s="18">
        <v>146440</v>
      </c>
      <c r="C20" t="s">
        <v>11</v>
      </c>
      <c r="D20" s="67" t="s">
        <v>224</v>
      </c>
      <c r="E20">
        <v>1</v>
      </c>
      <c r="F20">
        <v>6</v>
      </c>
      <c r="G20" s="19" t="s">
        <v>82</v>
      </c>
      <c r="H20" s="19" t="s">
        <v>82</v>
      </c>
      <c r="I20" s="19" t="s">
        <v>82</v>
      </c>
      <c r="J20" s="19" t="s">
        <v>82</v>
      </c>
      <c r="K20" s="19" t="s">
        <v>82</v>
      </c>
      <c r="L20" s="19" t="s">
        <v>82</v>
      </c>
      <c r="M20" s="19" t="s">
        <v>82</v>
      </c>
    </row>
    <row r="21" spans="2:13" s="19" customFormat="1" ht="12.75">
      <c r="B21" s="18">
        <v>146482</v>
      </c>
      <c r="C21" t="s">
        <v>11</v>
      </c>
      <c r="D21" s="67" t="s">
        <v>225</v>
      </c>
      <c r="E21">
        <v>1</v>
      </c>
      <c r="F21">
        <v>6</v>
      </c>
      <c r="G21" s="19" t="s">
        <v>82</v>
      </c>
      <c r="H21" s="19" t="s">
        <v>82</v>
      </c>
      <c r="I21" s="19" t="s">
        <v>82</v>
      </c>
      <c r="J21" s="19" t="s">
        <v>82</v>
      </c>
      <c r="K21" s="19" t="s">
        <v>82</v>
      </c>
      <c r="L21" s="19" t="s">
        <v>82</v>
      </c>
      <c r="M21" s="19" t="s">
        <v>82</v>
      </c>
    </row>
    <row r="22" spans="2:13" s="19" customFormat="1" ht="12.75">
      <c r="B22" s="80">
        <v>149235</v>
      </c>
      <c r="C22" s="19" t="s">
        <v>64</v>
      </c>
      <c r="D22" s="19" t="s">
        <v>240</v>
      </c>
      <c r="E22" s="79">
        <v>1</v>
      </c>
      <c r="F22" s="79">
        <v>6</v>
      </c>
      <c r="J22" s="19" t="s">
        <v>82</v>
      </c>
      <c r="K22" s="19" t="s">
        <v>82</v>
      </c>
      <c r="L22" s="19" t="s">
        <v>82</v>
      </c>
      <c r="M22" s="19" t="s">
        <v>82</v>
      </c>
    </row>
    <row r="23" spans="2:13" s="19" customFormat="1" ht="12.75">
      <c r="B23" s="18">
        <v>146445</v>
      </c>
      <c r="C23" t="s">
        <v>211</v>
      </c>
      <c r="D23" s="67" t="s">
        <v>208</v>
      </c>
      <c r="E23">
        <v>2</v>
      </c>
      <c r="F23">
        <v>6</v>
      </c>
      <c r="G23" s="19" t="s">
        <v>82</v>
      </c>
      <c r="H23" s="19" t="s">
        <v>82</v>
      </c>
      <c r="I23" s="19" t="s">
        <v>82</v>
      </c>
      <c r="J23" s="19" t="s">
        <v>82</v>
      </c>
      <c r="K23" s="19" t="s">
        <v>82</v>
      </c>
      <c r="L23" s="19" t="s">
        <v>82</v>
      </c>
      <c r="M23" s="19" t="s">
        <v>82</v>
      </c>
    </row>
    <row r="24" spans="2:13" s="19" customFormat="1" ht="12.75">
      <c r="B24" s="18">
        <v>146444</v>
      </c>
      <c r="C24" t="s">
        <v>211</v>
      </c>
      <c r="D24" s="67" t="s">
        <v>209</v>
      </c>
      <c r="E24">
        <v>2</v>
      </c>
      <c r="F24">
        <v>6</v>
      </c>
      <c r="G24" s="19" t="s">
        <v>82</v>
      </c>
      <c r="H24" s="19" t="s">
        <v>82</v>
      </c>
      <c r="I24" s="19" t="s">
        <v>82</v>
      </c>
      <c r="J24" s="19" t="s">
        <v>82</v>
      </c>
      <c r="K24" s="19" t="s">
        <v>82</v>
      </c>
      <c r="L24" s="19" t="s">
        <v>82</v>
      </c>
      <c r="M24" s="19" t="s">
        <v>82</v>
      </c>
    </row>
    <row r="25" spans="2:13" s="19" customFormat="1" ht="12.75">
      <c r="B25" s="18">
        <v>146446</v>
      </c>
      <c r="C25" t="s">
        <v>211</v>
      </c>
      <c r="D25" s="67" t="s">
        <v>210</v>
      </c>
      <c r="E25">
        <v>2</v>
      </c>
      <c r="F25">
        <v>6</v>
      </c>
      <c r="G25" s="19" t="s">
        <v>82</v>
      </c>
      <c r="H25" s="19" t="s">
        <v>82</v>
      </c>
      <c r="I25" s="19" t="s">
        <v>82</v>
      </c>
      <c r="J25" s="19" t="s">
        <v>82</v>
      </c>
      <c r="K25" s="19" t="s">
        <v>82</v>
      </c>
      <c r="L25" s="19" t="s">
        <v>82</v>
      </c>
      <c r="M25" s="19" t="s">
        <v>82</v>
      </c>
    </row>
    <row r="26" spans="2:13" s="19" customFormat="1" ht="12.75">
      <c r="B26">
        <v>135397</v>
      </c>
      <c r="C26" t="s">
        <v>10</v>
      </c>
      <c r="D26" s="67" t="s">
        <v>206</v>
      </c>
      <c r="E26">
        <v>3</v>
      </c>
      <c r="F26">
        <v>6</v>
      </c>
      <c r="G26" s="19" t="s">
        <v>82</v>
      </c>
      <c r="H26" s="19" t="s">
        <v>82</v>
      </c>
      <c r="I26" s="19" t="s">
        <v>82</v>
      </c>
      <c r="J26" s="19" t="s">
        <v>82</v>
      </c>
      <c r="K26" s="19" t="s">
        <v>82</v>
      </c>
      <c r="L26" s="19" t="s">
        <v>82</v>
      </c>
      <c r="M26" s="19" t="s">
        <v>82</v>
      </c>
    </row>
    <row r="27" spans="2:13" s="19" customFormat="1" ht="12.75">
      <c r="B27">
        <v>146468</v>
      </c>
      <c r="C27" t="s">
        <v>10</v>
      </c>
      <c r="D27" s="67" t="s">
        <v>212</v>
      </c>
      <c r="E27">
        <v>3</v>
      </c>
      <c r="F27">
        <v>6</v>
      </c>
      <c r="G27" s="19" t="s">
        <v>82</v>
      </c>
      <c r="H27" s="19" t="s">
        <v>82</v>
      </c>
      <c r="I27" s="19" t="s">
        <v>82</v>
      </c>
      <c r="J27" s="19" t="s">
        <v>82</v>
      </c>
      <c r="K27" s="19" t="s">
        <v>82</v>
      </c>
      <c r="L27" s="19" t="s">
        <v>82</v>
      </c>
      <c r="M27" s="19" t="s">
        <v>82</v>
      </c>
    </row>
    <row r="28" spans="2:13" s="19" customFormat="1" ht="12.75">
      <c r="B28">
        <v>146500</v>
      </c>
      <c r="C28" t="s">
        <v>10</v>
      </c>
      <c r="D28" s="67" t="s">
        <v>213</v>
      </c>
      <c r="E28">
        <v>1</v>
      </c>
      <c r="F28">
        <v>6</v>
      </c>
      <c r="G28" s="19" t="s">
        <v>82</v>
      </c>
      <c r="H28" s="19" t="s">
        <v>82</v>
      </c>
      <c r="I28" s="19" t="s">
        <v>82</v>
      </c>
      <c r="J28" s="19" t="s">
        <v>82</v>
      </c>
      <c r="K28" s="19" t="s">
        <v>82</v>
      </c>
      <c r="L28" s="19" t="s">
        <v>82</v>
      </c>
      <c r="M28" s="19" t="s">
        <v>82</v>
      </c>
    </row>
    <row r="29" spans="2:13" s="19" customFormat="1" ht="12.75">
      <c r="B29" s="18">
        <v>151828</v>
      </c>
      <c r="C29" t="s">
        <v>10</v>
      </c>
      <c r="D29" s="67" t="s">
        <v>226</v>
      </c>
      <c r="E29">
        <v>3</v>
      </c>
      <c r="F29">
        <v>6</v>
      </c>
      <c r="J29" s="20"/>
      <c r="K29" s="20"/>
      <c r="M29" s="19" t="s">
        <v>82</v>
      </c>
    </row>
    <row r="30" spans="2:13" s="19" customFormat="1" ht="12.75">
      <c r="B30" s="18">
        <v>146453</v>
      </c>
      <c r="C30" t="s">
        <v>10</v>
      </c>
      <c r="D30" s="67" t="s">
        <v>227</v>
      </c>
      <c r="E30">
        <v>3</v>
      </c>
      <c r="F30">
        <v>6</v>
      </c>
      <c r="G30" s="19" t="s">
        <v>82</v>
      </c>
      <c r="H30" s="19" t="s">
        <v>82</v>
      </c>
      <c r="I30" s="19" t="s">
        <v>82</v>
      </c>
      <c r="J30" s="19" t="s">
        <v>82</v>
      </c>
      <c r="K30" s="19" t="s">
        <v>82</v>
      </c>
      <c r="L30" s="19" t="s">
        <v>82</v>
      </c>
      <c r="M30" s="19" t="s">
        <v>82</v>
      </c>
    </row>
    <row r="31" spans="2:13" s="19" customFormat="1" ht="12.75">
      <c r="B31">
        <v>146454</v>
      </c>
      <c r="C31" t="s">
        <v>10</v>
      </c>
      <c r="D31" s="67" t="s">
        <v>228</v>
      </c>
      <c r="E31">
        <v>3</v>
      </c>
      <c r="F31">
        <v>6</v>
      </c>
      <c r="G31" s="19" t="s">
        <v>82</v>
      </c>
      <c r="H31" s="19" t="s">
        <v>82</v>
      </c>
      <c r="I31" s="19" t="s">
        <v>82</v>
      </c>
      <c r="J31" s="19" t="s">
        <v>82</v>
      </c>
      <c r="K31" s="19" t="s">
        <v>82</v>
      </c>
      <c r="L31" s="19" t="s">
        <v>82</v>
      </c>
      <c r="M31" s="19" t="s">
        <v>82</v>
      </c>
    </row>
    <row r="32" spans="2:13" s="19" customFormat="1" ht="12.75">
      <c r="B32">
        <v>146455</v>
      </c>
      <c r="C32" t="s">
        <v>10</v>
      </c>
      <c r="D32" s="67" t="s">
        <v>229</v>
      </c>
      <c r="E32">
        <v>3</v>
      </c>
      <c r="F32">
        <v>6</v>
      </c>
      <c r="G32" s="19" t="s">
        <v>82</v>
      </c>
      <c r="H32" s="19" t="s">
        <v>82</v>
      </c>
      <c r="I32" s="19" t="s">
        <v>82</v>
      </c>
      <c r="J32" s="19" t="s">
        <v>82</v>
      </c>
      <c r="K32" s="19" t="s">
        <v>82</v>
      </c>
      <c r="L32" s="19" t="s">
        <v>82</v>
      </c>
      <c r="M32" s="19" t="s">
        <v>82</v>
      </c>
    </row>
    <row r="33" spans="2:13" s="19" customFormat="1" ht="12.75">
      <c r="B33">
        <v>146456</v>
      </c>
      <c r="C33" t="s">
        <v>10</v>
      </c>
      <c r="D33" s="67" t="s">
        <v>230</v>
      </c>
      <c r="E33">
        <v>3</v>
      </c>
      <c r="F33">
        <v>6</v>
      </c>
      <c r="G33" s="19" t="s">
        <v>82</v>
      </c>
      <c r="H33" s="19" t="s">
        <v>82</v>
      </c>
      <c r="I33" s="19" t="s">
        <v>82</v>
      </c>
      <c r="J33" s="19" t="s">
        <v>82</v>
      </c>
      <c r="K33" s="19" t="s">
        <v>82</v>
      </c>
      <c r="L33" s="19" t="s">
        <v>82</v>
      </c>
      <c r="M33" s="19" t="s">
        <v>82</v>
      </c>
    </row>
    <row r="34" spans="2:13" s="19" customFormat="1" ht="12.75">
      <c r="B34">
        <v>146457</v>
      </c>
      <c r="C34" t="s">
        <v>10</v>
      </c>
      <c r="D34" s="67" t="s">
        <v>231</v>
      </c>
      <c r="E34">
        <v>3</v>
      </c>
      <c r="F34">
        <v>6</v>
      </c>
      <c r="G34" s="19" t="s">
        <v>82</v>
      </c>
      <c r="H34" s="19" t="s">
        <v>82</v>
      </c>
      <c r="I34" s="19" t="s">
        <v>82</v>
      </c>
      <c r="J34" s="19" t="s">
        <v>82</v>
      </c>
      <c r="K34" s="19" t="s">
        <v>82</v>
      </c>
      <c r="L34" s="19" t="s">
        <v>82</v>
      </c>
      <c r="M34" s="19" t="s">
        <v>82</v>
      </c>
    </row>
    <row r="35" spans="2:13" s="19" customFormat="1" ht="12.75">
      <c r="B35">
        <v>146459</v>
      </c>
      <c r="C35" t="s">
        <v>10</v>
      </c>
      <c r="D35" s="67" t="s">
        <v>238</v>
      </c>
      <c r="E35">
        <v>3</v>
      </c>
      <c r="F35">
        <v>4</v>
      </c>
      <c r="G35" s="19" t="s">
        <v>107</v>
      </c>
      <c r="H35" s="19" t="s">
        <v>107</v>
      </c>
      <c r="I35" s="19" t="s">
        <v>107</v>
      </c>
      <c r="J35" s="19" t="s">
        <v>107</v>
      </c>
      <c r="K35" s="19" t="s">
        <v>107</v>
      </c>
      <c r="L35" s="19" t="s">
        <v>107</v>
      </c>
      <c r="M35" s="19" t="s">
        <v>107</v>
      </c>
    </row>
    <row r="36" spans="2:13" s="19" customFormat="1" ht="12.75">
      <c r="B36">
        <v>146460</v>
      </c>
      <c r="C36" t="s">
        <v>10</v>
      </c>
      <c r="D36" s="67" t="s">
        <v>232</v>
      </c>
      <c r="E36">
        <v>3</v>
      </c>
      <c r="F36">
        <v>6</v>
      </c>
      <c r="G36" s="19" t="s">
        <v>82</v>
      </c>
      <c r="H36" s="19" t="s">
        <v>82</v>
      </c>
      <c r="I36" s="19" t="s">
        <v>82</v>
      </c>
      <c r="J36" s="19" t="s">
        <v>82</v>
      </c>
      <c r="K36" s="19" t="s">
        <v>82</v>
      </c>
      <c r="L36" s="19" t="s">
        <v>82</v>
      </c>
      <c r="M36" s="19" t="s">
        <v>82</v>
      </c>
    </row>
    <row r="37" spans="2:13" s="19" customFormat="1" ht="12.75">
      <c r="B37">
        <v>146461</v>
      </c>
      <c r="C37" t="s">
        <v>10</v>
      </c>
      <c r="D37" s="67" t="s">
        <v>233</v>
      </c>
      <c r="E37">
        <v>3</v>
      </c>
      <c r="F37">
        <v>6</v>
      </c>
      <c r="G37" s="19" t="s">
        <v>82</v>
      </c>
      <c r="H37" s="19" t="s">
        <v>82</v>
      </c>
      <c r="I37" s="19" t="s">
        <v>82</v>
      </c>
      <c r="J37" s="19" t="s">
        <v>82</v>
      </c>
      <c r="K37" s="19" t="s">
        <v>82</v>
      </c>
      <c r="L37" s="19" t="s">
        <v>82</v>
      </c>
      <c r="M37" s="19" t="s">
        <v>82</v>
      </c>
    </row>
    <row r="38" spans="2:13" s="19" customFormat="1" ht="12.75">
      <c r="B38">
        <v>146463</v>
      </c>
      <c r="C38" t="s">
        <v>10</v>
      </c>
      <c r="D38" s="67" t="s">
        <v>234</v>
      </c>
      <c r="E38">
        <v>3</v>
      </c>
      <c r="F38">
        <v>6</v>
      </c>
      <c r="G38" s="19" t="s">
        <v>82</v>
      </c>
      <c r="H38" s="19" t="s">
        <v>82</v>
      </c>
      <c r="I38" s="19" t="s">
        <v>82</v>
      </c>
      <c r="J38" s="19" t="s">
        <v>82</v>
      </c>
      <c r="K38" s="19" t="s">
        <v>82</v>
      </c>
      <c r="L38" s="19" t="s">
        <v>82</v>
      </c>
      <c r="M38" s="19" t="s">
        <v>82</v>
      </c>
    </row>
    <row r="39" spans="2:13" s="19" customFormat="1" ht="12.75">
      <c r="B39">
        <v>146464</v>
      </c>
      <c r="C39" t="s">
        <v>10</v>
      </c>
      <c r="D39" s="67" t="s">
        <v>235</v>
      </c>
      <c r="E39">
        <v>3</v>
      </c>
      <c r="F39">
        <v>6</v>
      </c>
      <c r="G39" s="19" t="s">
        <v>82</v>
      </c>
      <c r="H39" s="19" t="s">
        <v>82</v>
      </c>
      <c r="I39" s="19" t="s">
        <v>82</v>
      </c>
      <c r="J39" s="19" t="s">
        <v>82</v>
      </c>
      <c r="K39" s="19" t="s">
        <v>82</v>
      </c>
      <c r="L39" s="19" t="s">
        <v>82</v>
      </c>
      <c r="M39" s="19" t="s">
        <v>82</v>
      </c>
    </row>
    <row r="40" spans="2:13" s="19" customFormat="1" ht="12.75">
      <c r="B40">
        <v>146466</v>
      </c>
      <c r="C40" t="s">
        <v>10</v>
      </c>
      <c r="D40" s="67" t="s">
        <v>236</v>
      </c>
      <c r="E40">
        <v>3</v>
      </c>
      <c r="F40">
        <v>6</v>
      </c>
      <c r="G40" s="19" t="s">
        <v>82</v>
      </c>
      <c r="H40" s="19" t="s">
        <v>82</v>
      </c>
      <c r="I40" s="19" t="s">
        <v>82</v>
      </c>
      <c r="J40" s="19" t="s">
        <v>82</v>
      </c>
      <c r="K40" s="19" t="s">
        <v>82</v>
      </c>
      <c r="L40" s="19" t="s">
        <v>82</v>
      </c>
      <c r="M40" s="19" t="s">
        <v>82</v>
      </c>
    </row>
    <row r="41" spans="2:13" s="19" customFormat="1" ht="12.75">
      <c r="B41" s="18">
        <v>146467</v>
      </c>
      <c r="C41" t="s">
        <v>10</v>
      </c>
      <c r="D41" s="67" t="s">
        <v>237</v>
      </c>
      <c r="E41">
        <v>3</v>
      </c>
      <c r="F41">
        <v>6</v>
      </c>
      <c r="G41" s="19" t="s">
        <v>82</v>
      </c>
      <c r="H41" s="19" t="s">
        <v>82</v>
      </c>
      <c r="I41" s="19" t="s">
        <v>82</v>
      </c>
      <c r="J41" s="19" t="s">
        <v>82</v>
      </c>
      <c r="K41" s="19" t="s">
        <v>82</v>
      </c>
      <c r="L41" s="19" t="s">
        <v>82</v>
      </c>
      <c r="M41" s="19" t="s">
        <v>82</v>
      </c>
    </row>
    <row r="42" spans="2:6" s="19" customFormat="1" ht="12.75">
      <c r="B42" t="s">
        <v>239</v>
      </c>
      <c r="C42" t="s">
        <v>21</v>
      </c>
      <c r="D42" s="67" t="s">
        <v>49</v>
      </c>
      <c r="E42"/>
      <c r="F42"/>
    </row>
    <row r="43" spans="2:13" s="19" customFormat="1" ht="12.75">
      <c r="B43">
        <v>146477</v>
      </c>
      <c r="C43" t="s">
        <v>21</v>
      </c>
      <c r="D43" s="67" t="s">
        <v>241</v>
      </c>
      <c r="E43">
        <v>1</v>
      </c>
      <c r="F43">
        <v>4</v>
      </c>
      <c r="G43" s="19" t="s">
        <v>107</v>
      </c>
      <c r="H43" s="19" t="s">
        <v>107</v>
      </c>
      <c r="I43" s="19" t="s">
        <v>107</v>
      </c>
      <c r="J43" s="19" t="s">
        <v>107</v>
      </c>
      <c r="K43" s="19" t="s">
        <v>107</v>
      </c>
      <c r="L43" s="19" t="s">
        <v>107</v>
      </c>
      <c r="M43" s="19" t="s">
        <v>107</v>
      </c>
    </row>
    <row r="44" spans="2:13" s="19" customFormat="1" ht="12.75">
      <c r="B44" s="18">
        <v>151830</v>
      </c>
      <c r="C44" s="69" t="s">
        <v>242</v>
      </c>
      <c r="D44" s="70" t="s">
        <v>244</v>
      </c>
      <c r="E44" s="78">
        <v>3</v>
      </c>
      <c r="F44" s="77">
        <v>5</v>
      </c>
      <c r="M44" s="19" t="s">
        <v>82</v>
      </c>
    </row>
    <row r="45" spans="2:13" s="19" customFormat="1" ht="12.75">
      <c r="B45" s="18">
        <v>151829</v>
      </c>
      <c r="C45" s="69" t="s">
        <v>242</v>
      </c>
      <c r="D45" s="70" t="s">
        <v>243</v>
      </c>
      <c r="E45" s="78">
        <v>3</v>
      </c>
      <c r="F45" s="77">
        <v>5</v>
      </c>
      <c r="M45" s="19" t="s">
        <v>82</v>
      </c>
    </row>
    <row r="46" spans="2:13" s="19" customFormat="1" ht="12.75">
      <c r="B46" s="18">
        <v>151424</v>
      </c>
      <c r="C46" t="s">
        <v>0</v>
      </c>
      <c r="D46" s="67" t="s">
        <v>48</v>
      </c>
      <c r="E46">
        <v>1</v>
      </c>
      <c r="F46">
        <v>5</v>
      </c>
      <c r="J46" s="20"/>
      <c r="K46" s="20"/>
      <c r="M46" s="19" t="s">
        <v>103</v>
      </c>
    </row>
    <row r="47" spans="2:13" s="19" customFormat="1" ht="12.75">
      <c r="B47" s="18">
        <v>151782</v>
      </c>
      <c r="C47" t="s">
        <v>1</v>
      </c>
      <c r="D47" s="67" t="s">
        <v>50</v>
      </c>
      <c r="E47">
        <v>2</v>
      </c>
      <c r="F47">
        <v>5</v>
      </c>
      <c r="J47" s="20"/>
      <c r="K47" s="20"/>
      <c r="M47" s="19" t="s">
        <v>82</v>
      </c>
    </row>
    <row r="48" spans="2:13" s="19" customFormat="1" ht="12.75">
      <c r="B48" s="18">
        <v>151783</v>
      </c>
      <c r="C48" t="s">
        <v>1</v>
      </c>
      <c r="D48" s="67" t="s">
        <v>51</v>
      </c>
      <c r="E48">
        <v>1</v>
      </c>
      <c r="F48">
        <v>5</v>
      </c>
      <c r="M48" s="19" t="s">
        <v>82</v>
      </c>
    </row>
    <row r="49" spans="2:13" s="19" customFormat="1" ht="12.75">
      <c r="B49" s="18">
        <v>151784</v>
      </c>
      <c r="C49" t="s">
        <v>1</v>
      </c>
      <c r="D49" s="67" t="s">
        <v>52</v>
      </c>
      <c r="E49">
        <v>3</v>
      </c>
      <c r="F49">
        <v>5</v>
      </c>
      <c r="M49" s="19" t="s">
        <v>82</v>
      </c>
    </row>
    <row r="50" spans="2:13" s="19" customFormat="1" ht="12.75">
      <c r="B50" s="18">
        <v>151785</v>
      </c>
      <c r="C50" t="s">
        <v>1</v>
      </c>
      <c r="D50" s="67" t="s">
        <v>53</v>
      </c>
      <c r="E50">
        <v>2</v>
      </c>
      <c r="F50">
        <v>5</v>
      </c>
      <c r="M50" s="19" t="s">
        <v>82</v>
      </c>
    </row>
    <row r="51" spans="2:13" s="19" customFormat="1" ht="12.75">
      <c r="B51" s="18">
        <v>151426</v>
      </c>
      <c r="C51" t="s">
        <v>1</v>
      </c>
      <c r="D51" s="67" t="s">
        <v>54</v>
      </c>
      <c r="E51">
        <v>2</v>
      </c>
      <c r="F51">
        <v>5</v>
      </c>
      <c r="M51" s="19" t="s">
        <v>103</v>
      </c>
    </row>
    <row r="52" spans="2:13" s="19" customFormat="1" ht="12.75">
      <c r="B52">
        <v>146502</v>
      </c>
      <c r="C52" t="s">
        <v>1</v>
      </c>
      <c r="D52" s="67" t="s">
        <v>245</v>
      </c>
      <c r="E52">
        <v>2</v>
      </c>
      <c r="F52">
        <v>5</v>
      </c>
      <c r="G52" s="19" t="s">
        <v>82</v>
      </c>
      <c r="H52" s="19" t="s">
        <v>82</v>
      </c>
      <c r="I52" s="19" t="s">
        <v>82</v>
      </c>
      <c r="J52" s="19" t="s">
        <v>82</v>
      </c>
      <c r="K52" s="19" t="s">
        <v>82</v>
      </c>
      <c r="L52" s="19" t="s">
        <v>82</v>
      </c>
      <c r="M52" s="19" t="s">
        <v>82</v>
      </c>
    </row>
    <row r="53" spans="2:13" s="19" customFormat="1" ht="12.75">
      <c r="B53" s="18">
        <v>151824</v>
      </c>
      <c r="C53" t="s">
        <v>129</v>
      </c>
      <c r="D53" s="67" t="s">
        <v>246</v>
      </c>
      <c r="E53">
        <v>2</v>
      </c>
      <c r="F53">
        <v>5</v>
      </c>
      <c r="M53" s="19" t="s">
        <v>82</v>
      </c>
    </row>
    <row r="54" spans="2:13" s="19" customFormat="1" ht="12.75">
      <c r="B54">
        <v>146504</v>
      </c>
      <c r="C54" t="s">
        <v>129</v>
      </c>
      <c r="D54" s="67" t="s">
        <v>247</v>
      </c>
      <c r="E54">
        <v>2</v>
      </c>
      <c r="F54">
        <v>5</v>
      </c>
      <c r="G54" s="19" t="s">
        <v>82</v>
      </c>
      <c r="H54" s="19" t="s">
        <v>82</v>
      </c>
      <c r="I54" s="19" t="s">
        <v>82</v>
      </c>
      <c r="J54" s="19" t="s">
        <v>82</v>
      </c>
      <c r="K54" s="19" t="s">
        <v>82</v>
      </c>
      <c r="L54" s="19" t="s">
        <v>82</v>
      </c>
      <c r="M54" s="19" t="s">
        <v>103</v>
      </c>
    </row>
    <row r="55" spans="2:13" s="19" customFormat="1" ht="12.75">
      <c r="B55" s="18">
        <v>151826</v>
      </c>
      <c r="C55" t="s">
        <v>129</v>
      </c>
      <c r="D55" s="67" t="s">
        <v>248</v>
      </c>
      <c r="E55">
        <v>2</v>
      </c>
      <c r="F55">
        <v>5</v>
      </c>
      <c r="M55" s="19" t="s">
        <v>82</v>
      </c>
    </row>
    <row r="56" spans="2:13" s="19" customFormat="1" ht="12.75">
      <c r="B56" s="18">
        <v>151837</v>
      </c>
      <c r="C56" t="s">
        <v>129</v>
      </c>
      <c r="D56" s="67" t="s">
        <v>255</v>
      </c>
      <c r="E56">
        <v>2</v>
      </c>
      <c r="F56">
        <v>5</v>
      </c>
      <c r="M56" s="19" t="s">
        <v>82</v>
      </c>
    </row>
    <row r="57" spans="2:13" s="19" customFormat="1" ht="12.75">
      <c r="B57" s="18">
        <v>151836</v>
      </c>
      <c r="C57" t="s">
        <v>129</v>
      </c>
      <c r="D57" s="67" t="s">
        <v>254</v>
      </c>
      <c r="E57">
        <v>3</v>
      </c>
      <c r="F57">
        <v>5</v>
      </c>
      <c r="M57" s="19" t="s">
        <v>82</v>
      </c>
    </row>
    <row r="58" spans="2:13" s="19" customFormat="1" ht="12.75">
      <c r="B58" s="18">
        <v>151820</v>
      </c>
      <c r="C58" t="s">
        <v>5</v>
      </c>
      <c r="D58" s="67" t="s">
        <v>55</v>
      </c>
      <c r="E58">
        <v>2</v>
      </c>
      <c r="F58">
        <v>5</v>
      </c>
      <c r="M58" s="19" t="s">
        <v>82</v>
      </c>
    </row>
    <row r="59" spans="2:13" s="19" customFormat="1" ht="12.75">
      <c r="B59">
        <v>146503</v>
      </c>
      <c r="C59" t="s">
        <v>5</v>
      </c>
      <c r="D59" s="67" t="s">
        <v>214</v>
      </c>
      <c r="E59">
        <v>2</v>
      </c>
      <c r="F59">
        <v>5</v>
      </c>
      <c r="G59" s="19" t="s">
        <v>82</v>
      </c>
      <c r="H59" s="19" t="s">
        <v>82</v>
      </c>
      <c r="I59" s="19" t="s">
        <v>82</v>
      </c>
      <c r="J59" s="19" t="s">
        <v>82</v>
      </c>
      <c r="K59" s="19" t="s">
        <v>82</v>
      </c>
      <c r="L59" s="19" t="s">
        <v>82</v>
      </c>
      <c r="M59" s="19" t="s">
        <v>82</v>
      </c>
    </row>
    <row r="60" spans="2:13" s="19" customFormat="1" ht="12.75">
      <c r="B60" s="18">
        <v>151423</v>
      </c>
      <c r="C60" t="s">
        <v>5</v>
      </c>
      <c r="D60" s="67" t="s">
        <v>56</v>
      </c>
      <c r="E60">
        <v>2</v>
      </c>
      <c r="F60">
        <v>5</v>
      </c>
      <c r="M60" s="19" t="s">
        <v>103</v>
      </c>
    </row>
    <row r="61" spans="2:13" s="19" customFormat="1" ht="12.75">
      <c r="B61" s="18">
        <v>151821</v>
      </c>
      <c r="C61" t="s">
        <v>5</v>
      </c>
      <c r="D61" s="67" t="s">
        <v>57</v>
      </c>
      <c r="E61">
        <v>2</v>
      </c>
      <c r="F61">
        <v>5</v>
      </c>
      <c r="M61" s="19" t="s">
        <v>82</v>
      </c>
    </row>
    <row r="62" spans="2:13" s="19" customFormat="1" ht="12.75">
      <c r="B62">
        <v>137120</v>
      </c>
      <c r="C62" t="s">
        <v>5</v>
      </c>
      <c r="D62" s="67" t="s">
        <v>58</v>
      </c>
      <c r="E62">
        <v>3</v>
      </c>
      <c r="F62">
        <v>5</v>
      </c>
      <c r="G62" s="19" t="s">
        <v>103</v>
      </c>
      <c r="H62" s="19" t="s">
        <v>103</v>
      </c>
      <c r="I62" s="19" t="s">
        <v>103</v>
      </c>
      <c r="J62" s="19" t="s">
        <v>103</v>
      </c>
      <c r="K62" s="19" t="s">
        <v>103</v>
      </c>
      <c r="L62" s="19" t="s">
        <v>103</v>
      </c>
      <c r="M62" s="19" t="s">
        <v>103</v>
      </c>
    </row>
    <row r="63" ht="6.75" customHeight="1" thickBot="1"/>
    <row r="64" spans="4:23" ht="18" customHeight="1">
      <c r="D64" s="19" t="s">
        <v>159</v>
      </c>
      <c r="E64">
        <f>SUM(E4:E62)</f>
        <v>130</v>
      </c>
      <c r="G64" s="25">
        <f>SUMIF(G4:G63,"New",$E4:$E63)+SUMIF(G4:G63,"Assigned",$E4:$E63)+SUMIF(G4:G63,"Reopened",$E4:$E63)+SUMIF(G4:G63,"Uncomfirmed",$E4:$E63)+SUMIF(G4:G63,"Resolved",$E4:$E63)</f>
        <v>72</v>
      </c>
      <c r="H64" s="25">
        <f>SUMIF(H4:H63,"New",$E4:$E63)+SUMIF(H4:H63,"Assigned",$E4:$E63)+SUMIF(H4:H63,"Reopened",$E4:$E63)+SUMIF(H4:H63,"Uncomfirmed",$E4:$E63)+SUMIF(H4:H63,"Resolved",$E4:$E63)</f>
        <v>80</v>
      </c>
      <c r="I64" s="25">
        <f>SUMIF(I4:I63,"New",$E4:$E63)+SUMIF(I4:I63,"Assigned",$E4:$E63)+SUMIF(I4:I63,"Reopened",$E4:$E63)+SUMIF(I4:I63,"Uncomfirmed",$E4:$E63)+SUMIF(I4:I63,"Resolved",$E4:$E63)</f>
        <v>80</v>
      </c>
      <c r="J64" s="25">
        <f>SUMIF(J4:J63,"New",$E4:$E63)+SUMIF(J4:J63,"Assigned",$E4:$E63)+SUMIF(J4:J63,"Reopened",$E4:$E63)+SUMIF(J4:J63,"Uncomfirmed",$E4:$E63)+SUMIF(J4:J63,"Resolved",$E4:$E63)</f>
        <v>81</v>
      </c>
      <c r="K64" s="25">
        <f>SUMIF(K4:K63,"New",$E4:$E63)+SUMIF(K4:K63,"Assigned",$E4:$E63)+SUMIF(K4:K63,"Reopened",$E4:$E63)+SUMIF(K4:K63,"Uncomfirmed",$E4:$E63)+SUMIF(K4:K63,"Resolved",$E4:$E63)</f>
        <v>81</v>
      </c>
      <c r="L64" s="25">
        <f>SUMIF(L4:L63,"New",$E4:$E63)+SUMIF(L4:L63,"Assigned",$E4:$E63)+SUMIF(L4:L63,"Reopened",$E4:$E63)+SUMIF(L4:L63,"Uncomfirmed",$E4:$E63)+SUMIF(L4:L63,"Resolved",$E4:$E63)</f>
        <v>81</v>
      </c>
      <c r="M64" s="25">
        <f>SUMIF(M4:M63,"New",$E4:$E63)+SUMIF(M4:M63,"Assigned",$E4:$E63)+SUMIF(M4:M63,"Reopened",$E4:$E63)+SUMIF(M4:M63,"Uncomfirmed",$E4:$E63)+SUMIF(M4:M63,"Resolved",$E4:$E63)</f>
        <v>126</v>
      </c>
      <c r="N64" s="25">
        <f>SUMIF(N4:N63,"New",$E4:$E63)+SUMIF(N4:N63,"Assigned",$E4:$E63)+SUMIF(N4:N63,"Reopened",$E4:$E63)+SUMIF(N4:N63,"Uncomfirmed",$E4:$E63)+SUMIF(N4:N63,"Resolved",$E4:$E63)</f>
        <v>0</v>
      </c>
      <c r="O64" s="25">
        <f>SUMIF(O4:O63,"New",$E4:$E63)+SUMIF(O4:O63,"Assigned",$E4:$E63)+SUMIF(O4:O63,"Reopened",$E4:$E63)+SUMIF(O4:O63,"Uncomfirmed",$E4:$E63)+SUMIF(O4:O63,"Resolved",$E4:$E63)</f>
        <v>0</v>
      </c>
      <c r="P64" s="25">
        <f>SUMIF(P4:P63,"New",$E4:$E63)+SUMIF(P4:P63,"Assigned",$E4:$E63)+SUMIF(P4:P63,"Reopened",$E4:$E63)+SUMIF(P4:P63,"Uncomfirmed",$E4:$E63)+SUMIF(P4:P63,"Resolved",$E4:$E63)</f>
        <v>0</v>
      </c>
      <c r="Q64" s="25">
        <f>SUMIF(Q4:Q63,"New",$E4:$E63)+SUMIF(Q4:Q63,"Assigned",$E4:$E63)+SUMIF(Q4:Q63,"Reopened",$E4:$E63)+SUMIF(Q4:Q63,"Uncomfirmed",$E4:$E63)+SUMIF(Q4:Q63,"Resolved",$E4:$E63)</f>
        <v>0</v>
      </c>
      <c r="R64" s="25">
        <f>SUMIF(R4:R63,"New",$E4:$E63)+SUMIF(R4:R63,"Assigned",$E4:$E63)+SUMIF(R4:R63,"Reopened",$E4:$E63)+SUMIF(R4:R63,"Uncomfirmed",$E4:$E63)+SUMIF(R4:R63,"Resolved",$E4:$E63)</f>
        <v>0</v>
      </c>
      <c r="S64" s="25">
        <f>SUMIF(S4:S63,"New",$E4:$E63)+SUMIF(S4:S63,"Assigned",$E4:$E63)+SUMIF(S4:S63,"Reopened",$E4:$E63)+SUMIF(S4:S63,"Uncomfirmed",$E4:$E63)+SUMIF(S4:S63,"Resolved",$E4:$E63)</f>
        <v>0</v>
      </c>
      <c r="T64" s="25">
        <f>SUMIF(T4:T63,"New",$E4:$E63)+SUMIF(T4:T63,"Assigned",$E4:$E63)+SUMIF(T4:T63,"Reopened",$E4:$E63)+SUMIF(T4:T63,"Uncomfirmed",$E4:$E63)+SUMIF(T4:T63,"Resolved",$E4:$E63)</f>
        <v>0</v>
      </c>
      <c r="U64" s="25">
        <f>SUMIF(U4:U63,"New",$E4:$E63)+SUMIF(U4:U63,"Assigned",$E4:$E63)+SUMIF(U4:U63,"Reopened",$E4:$E63)+SUMIF(U4:U63,"Uncomfirmed",$E4:$E63)+SUMIF(U4:U63,"Resolved",$E4:$E63)</f>
        <v>0</v>
      </c>
      <c r="V64" s="25">
        <f>SUMIF(V4:V63,"New",$E4:$E63)+SUMIF(V4:V63,"Assigned",$E4:$E63)+SUMIF(V4:V63,"Reopened",$E4:$E63)+SUMIF(V4:V63,"Uncomfirmed",$E4:$E63)+SUMIF(V4:V63,"Resolved",$E4:$E63)</f>
        <v>0</v>
      </c>
      <c r="W64" s="25">
        <f>SUMIF(W4:W63,"New",$E4:$E63)+SUMIF(W4:W63,"Assigned",$E4:$E63)+SUMIF(W4:W63,"Reopened",$E4:$E63)+SUMIF(W4:W63,"Uncomfirmed",$E4:$E63)+SUMIF(W4:W63,"Resolved",$E4:$E63)</f>
        <v>0</v>
      </c>
    </row>
    <row r="65" spans="4:23" ht="12.75">
      <c r="D65" t="s">
        <v>110</v>
      </c>
      <c r="G65">
        <f>COUNTIF(G$4:G$63,"Unconfirmed")</f>
        <v>0</v>
      </c>
      <c r="H65">
        <f>COUNTIF(H$4:H$63,"Unconfirmed")</f>
        <v>0</v>
      </c>
      <c r="I65">
        <f>COUNTIF(I$4:I$63,"Unconfirmed")</f>
        <v>0</v>
      </c>
      <c r="J65">
        <f>COUNTIF(J$4:J$63,"Unconfirmed")</f>
        <v>0</v>
      </c>
      <c r="K65">
        <f>COUNTIF(K$4:K$63,"Unconfirmed")</f>
        <v>0</v>
      </c>
      <c r="L65">
        <f>COUNTIF(L$4:L$63,"Unconfirmed")</f>
        <v>0</v>
      </c>
      <c r="M65">
        <f>COUNTIF(M$4:M$63,"Unconfirmed")</f>
        <v>0</v>
      </c>
      <c r="N65">
        <f>COUNTIF(N$4:N$63,"Unconfirmed")</f>
        <v>0</v>
      </c>
      <c r="O65">
        <f>COUNTIF(O$4:O$63,"Unconfirmed")</f>
        <v>0</v>
      </c>
      <c r="P65">
        <f>COUNTIF(P$4:P$63,"Unconfirmed")</f>
        <v>0</v>
      </c>
      <c r="Q65">
        <f>COUNTIF(Q$4:Q$63,"Unconfirmed")</f>
        <v>0</v>
      </c>
      <c r="R65">
        <f>COUNTIF(R$4:R$63,"Unconfirmed")</f>
        <v>0</v>
      </c>
      <c r="S65">
        <f>COUNTIF(S$4:S$63,"Unconfirmed")</f>
        <v>0</v>
      </c>
      <c r="T65">
        <f>COUNTIF(T$4:T$63,"Unconfirmed")</f>
        <v>0</v>
      </c>
      <c r="U65">
        <f>COUNTIF(U$4:U$63,"Unconfirmed")</f>
        <v>0</v>
      </c>
      <c r="V65">
        <f>COUNTIF(V$4:V$63,"Unconfirmed")</f>
        <v>0</v>
      </c>
      <c r="W65">
        <f>COUNTIF(W$4:W$63,"Unconfirmed")</f>
        <v>0</v>
      </c>
    </row>
    <row r="66" spans="4:23" ht="12.75">
      <c r="D66" t="s">
        <v>82</v>
      </c>
      <c r="G66">
        <f>COUNTIF(G$4:G$63,"New")</f>
        <v>29</v>
      </c>
      <c r="H66">
        <f>COUNTIF(H$4:H$63,"New")</f>
        <v>33</v>
      </c>
      <c r="I66">
        <f>COUNTIF(I$4:I$63,"New")</f>
        <v>33</v>
      </c>
      <c r="J66">
        <f>COUNTIF(J$4:J$63,"New")</f>
        <v>34</v>
      </c>
      <c r="K66">
        <f>COUNTIF(K$4:K$63,"New")</f>
        <v>34</v>
      </c>
      <c r="L66">
        <f>COUNTIF(L$4:L$63,"New")</f>
        <v>34</v>
      </c>
      <c r="M66">
        <f>COUNTIF(M$4:M$63,"New")</f>
        <v>51</v>
      </c>
      <c r="N66">
        <f>COUNTIF(N$4:N$63,"New")</f>
        <v>0</v>
      </c>
      <c r="O66">
        <f>COUNTIF(O$4:O$63,"New")</f>
        <v>0</v>
      </c>
      <c r="P66">
        <f>COUNTIF(P$4:P$63,"New")</f>
        <v>0</v>
      </c>
      <c r="Q66">
        <f>COUNTIF(Q$4:Q$63,"New")</f>
        <v>0</v>
      </c>
      <c r="R66">
        <f>COUNTIF(R$4:R$63,"New")</f>
        <v>0</v>
      </c>
      <c r="S66">
        <f>COUNTIF(S$4:S$63,"New")</f>
        <v>0</v>
      </c>
      <c r="T66">
        <f>COUNTIF(T$4:T$63,"New")</f>
        <v>0</v>
      </c>
      <c r="U66">
        <f>COUNTIF(U$4:U$63,"New")</f>
        <v>0</v>
      </c>
      <c r="V66">
        <f>COUNTIF(V$4:V$63,"New")</f>
        <v>0</v>
      </c>
      <c r="W66">
        <f>COUNTIF(W$4:W$63,"New")</f>
        <v>0</v>
      </c>
    </row>
    <row r="67" spans="4:23" ht="12.75">
      <c r="D67" t="s">
        <v>103</v>
      </c>
      <c r="G67">
        <f>COUNTIF(G$4:G$63,"Assigned")</f>
        <v>1</v>
      </c>
      <c r="H67">
        <f>COUNTIF(H$4:H$63,"Assigned")</f>
        <v>1</v>
      </c>
      <c r="I67">
        <f>COUNTIF(I$4:I$63,"Assigned")</f>
        <v>1</v>
      </c>
      <c r="J67">
        <f>COUNTIF(J$4:J$63,"Assigned")</f>
        <v>1</v>
      </c>
      <c r="K67">
        <f>COUNTIF(K$4:K$63,"Assigned")</f>
        <v>1</v>
      </c>
      <c r="L67">
        <f>COUNTIF(L$4:L$63,"Assigned")</f>
        <v>1</v>
      </c>
      <c r="M67">
        <f>COUNTIF(M$4:M$63,"Assigned")</f>
        <v>5</v>
      </c>
      <c r="N67">
        <f>COUNTIF(N$4:N$63,"Assigned")</f>
        <v>0</v>
      </c>
      <c r="O67">
        <f>COUNTIF(O$4:O$63,"Assigned")</f>
        <v>0</v>
      </c>
      <c r="P67">
        <f>COUNTIF(P$4:P$63,"Assigned")</f>
        <v>0</v>
      </c>
      <c r="Q67">
        <f>COUNTIF(Q$4:Q$63,"Assigned")</f>
        <v>0</v>
      </c>
      <c r="R67">
        <f>COUNTIF(R$4:R$63,"Assigned")</f>
        <v>0</v>
      </c>
      <c r="S67">
        <f>COUNTIF(S$4:S$63,"Assigned")</f>
        <v>0</v>
      </c>
      <c r="T67">
        <f>COUNTIF(T$4:T$63,"Assigned")</f>
        <v>0</v>
      </c>
      <c r="U67">
        <f>COUNTIF(U$4:U$63,"Assigned")</f>
        <v>0</v>
      </c>
      <c r="V67">
        <f>COUNTIF(V$4:V$63,"Assigned")</f>
        <v>0</v>
      </c>
      <c r="W67">
        <f>COUNTIF(W$4:W$63,"Assigned")</f>
        <v>0</v>
      </c>
    </row>
    <row r="68" spans="4:23" ht="12.75">
      <c r="D68" t="s">
        <v>109</v>
      </c>
      <c r="G68">
        <f>COUNTIF(G$4:G$63,"Reopened")</f>
        <v>0</v>
      </c>
      <c r="H68">
        <f>COUNTIF(H$4:H$63,"Reopened")</f>
        <v>0</v>
      </c>
      <c r="I68">
        <f>COUNTIF(I$4:I$63,"Reopened")</f>
        <v>0</v>
      </c>
      <c r="J68">
        <f>COUNTIF(J$4:J$63,"Reopened")</f>
        <v>0</v>
      </c>
      <c r="K68">
        <f>COUNTIF(K$4:K$63,"Reopened")</f>
        <v>0</v>
      </c>
      <c r="L68">
        <f>COUNTIF(L$4:L$63,"Reopened")</f>
        <v>0</v>
      </c>
      <c r="M68">
        <f>COUNTIF(M$4:M$63,"Reopened")</f>
        <v>0</v>
      </c>
      <c r="N68">
        <f>COUNTIF(N$4:N$63,"Reopened")</f>
        <v>0</v>
      </c>
      <c r="O68">
        <f>COUNTIF(O$4:O$63,"Reopened")</f>
        <v>0</v>
      </c>
      <c r="P68">
        <f>COUNTIF(P$4:P$63,"Reopened")</f>
        <v>0</v>
      </c>
      <c r="Q68">
        <f>COUNTIF(Q$4:Q$63,"Reopened")</f>
        <v>0</v>
      </c>
      <c r="R68">
        <f>COUNTIF(R$4:R$63,"Reopened")</f>
        <v>0</v>
      </c>
      <c r="S68">
        <f>COUNTIF(S$4:S$63,"Reopened")</f>
        <v>0</v>
      </c>
      <c r="T68">
        <f>COUNTIF(T$4:T$63,"Reopened")</f>
        <v>0</v>
      </c>
      <c r="U68">
        <f>COUNTIF(U$4:U$63,"Reopened")</f>
        <v>0</v>
      </c>
      <c r="V68">
        <f>COUNTIF(V$4:V$63,"Reopened")</f>
        <v>0</v>
      </c>
      <c r="W68">
        <f>COUNTIF(W$4:W$63,"Reopened")</f>
        <v>0</v>
      </c>
    </row>
    <row r="69" spans="4:23" ht="12.75">
      <c r="D69" t="s">
        <v>106</v>
      </c>
      <c r="G69">
        <f>COUNTIF(G$4:G$63,"Resolved")</f>
        <v>0</v>
      </c>
      <c r="H69">
        <f>COUNTIF(H$4:H$63,"Resolved")</f>
        <v>0</v>
      </c>
      <c r="I69">
        <f>COUNTIF(I$4:I$63,"Resolved")</f>
        <v>0</v>
      </c>
      <c r="J69">
        <f>COUNTIF(J$4:J$63,"Resolved")</f>
        <v>0</v>
      </c>
      <c r="K69">
        <f>COUNTIF(K$4:K$63,"Resolved")</f>
        <v>0</v>
      </c>
      <c r="L69">
        <f>COUNTIF(L$4:L$63,"Resolved")</f>
        <v>0</v>
      </c>
      <c r="M69">
        <f>COUNTIF(M$4:M$63,"Resolved")</f>
        <v>0</v>
      </c>
      <c r="N69">
        <f>COUNTIF(N$4:N$63,"Resolved")</f>
        <v>0</v>
      </c>
      <c r="O69">
        <f>COUNTIF(O$4:O$63,"Resolved")</f>
        <v>0</v>
      </c>
      <c r="P69">
        <f>COUNTIF(P$4:P$63,"Resolved")</f>
        <v>0</v>
      </c>
      <c r="Q69">
        <f>COUNTIF(Q$4:Q$63,"Resolved")</f>
        <v>0</v>
      </c>
      <c r="R69">
        <f>COUNTIF(R$4:R$63,"Resolved")</f>
        <v>0</v>
      </c>
      <c r="S69">
        <f>COUNTIF(S$4:S$63,"Resolved")</f>
        <v>0</v>
      </c>
      <c r="T69">
        <f>COUNTIF(T$4:T$63,"Resolved")</f>
        <v>0</v>
      </c>
      <c r="U69">
        <f>COUNTIF(U$4:U$63,"Resolved")</f>
        <v>0</v>
      </c>
      <c r="V69">
        <f>COUNTIF(V$4:V$63,"Resolved")</f>
        <v>0</v>
      </c>
      <c r="W69">
        <f>COUNTIF(W$4:W$63,"Resolved")</f>
        <v>0</v>
      </c>
    </row>
    <row r="70" spans="4:23" ht="12.75">
      <c r="D70" t="s">
        <v>108</v>
      </c>
      <c r="G70">
        <f>COUNTIF(G$4:G$63,"Verified")</f>
        <v>0</v>
      </c>
      <c r="H70">
        <f>COUNTIF(H$4:H$63,"Verified")</f>
        <v>0</v>
      </c>
      <c r="I70">
        <f>COUNTIF(I$4:I$63,"Verified")</f>
        <v>0</v>
      </c>
      <c r="J70">
        <f>COUNTIF(J$4:J$63,"Verified")</f>
        <v>0</v>
      </c>
      <c r="K70">
        <f>COUNTIF(K$4:K$63,"Verified")</f>
        <v>0</v>
      </c>
      <c r="L70">
        <f>COUNTIF(L$4:L$63,"Verified")</f>
        <v>0</v>
      </c>
      <c r="M70">
        <f>COUNTIF(M$4:M$63,"Verified")</f>
        <v>0</v>
      </c>
      <c r="N70">
        <f>COUNTIF(N$4:N$63,"Verified")</f>
        <v>0</v>
      </c>
      <c r="O70">
        <f>COUNTIF(O$4:O$63,"Verified")</f>
        <v>0</v>
      </c>
      <c r="P70">
        <f>COUNTIF(P$4:P$63,"Verified")</f>
        <v>0</v>
      </c>
      <c r="Q70">
        <f>COUNTIF(Q$4:Q$63,"Verified")</f>
        <v>0</v>
      </c>
      <c r="R70">
        <f>COUNTIF(R$4:R$63,"Verified")</f>
        <v>0</v>
      </c>
      <c r="S70">
        <f>COUNTIF(S$4:S$63,"Verified")</f>
        <v>0</v>
      </c>
      <c r="T70">
        <f>COUNTIF(T$4:T$63,"Verified")</f>
        <v>0</v>
      </c>
      <c r="U70">
        <f>COUNTIF(U$4:U$63,"Verified")</f>
        <v>0</v>
      </c>
      <c r="V70">
        <f>COUNTIF(V$4:V$63,"Verified")</f>
        <v>0</v>
      </c>
      <c r="W70">
        <f>COUNTIF(W$4:W$63,"Verified")</f>
        <v>0</v>
      </c>
    </row>
    <row r="71" spans="4:23" ht="12.75">
      <c r="D71" t="s">
        <v>107</v>
      </c>
      <c r="G71">
        <f>COUNTIF(G$4:G$63,"Closed")</f>
        <v>2</v>
      </c>
      <c r="H71">
        <f>COUNTIF(H$4:H$63,"Closed")</f>
        <v>2</v>
      </c>
      <c r="I71">
        <f>COUNTIF(I$4:I$63,"Closed")</f>
        <v>2</v>
      </c>
      <c r="J71">
        <f>COUNTIF(J$4:J$63,"Closed")</f>
        <v>2</v>
      </c>
      <c r="K71">
        <f>COUNTIF(K$4:K$63,"Closed")</f>
        <v>2</v>
      </c>
      <c r="L71">
        <f>COUNTIF(L$4:L$63,"Closed")</f>
        <v>2</v>
      </c>
      <c r="M71">
        <f>COUNTIF(M$4:M$63,"Closed")</f>
        <v>2</v>
      </c>
      <c r="N71">
        <f>COUNTIF(N$4:N$63,"Closed")</f>
        <v>0</v>
      </c>
      <c r="O71">
        <f>COUNTIF(O$4:O$63,"Closed")</f>
        <v>0</v>
      </c>
      <c r="P71">
        <f>COUNTIF(P$4:P$63,"Closed")</f>
        <v>0</v>
      </c>
      <c r="Q71">
        <f>COUNTIF(Q$4:Q$63,"Closed")</f>
        <v>0</v>
      </c>
      <c r="R71">
        <f>COUNTIF(R$4:R$63,"Closed")</f>
        <v>0</v>
      </c>
      <c r="S71">
        <f>COUNTIF(S$4:S$63,"Closed")</f>
        <v>0</v>
      </c>
      <c r="T71">
        <f>COUNTIF(T$4:T$63,"Closed")</f>
        <v>0</v>
      </c>
      <c r="U71">
        <f>COUNTIF(U$4:U$63,"Closed")</f>
        <v>0</v>
      </c>
      <c r="V71">
        <f>COUNTIF(V$4:V$63,"Closed")</f>
        <v>0</v>
      </c>
      <c r="W71">
        <f>COUNTIF(W$4:W$63,"Closed")</f>
        <v>0</v>
      </c>
    </row>
    <row r="73" ht="12.75">
      <c r="D73" t="s">
        <v>111</v>
      </c>
    </row>
    <row r="74" spans="4:23" ht="12.75">
      <c r="D74" t="s">
        <v>112</v>
      </c>
      <c r="G74" s="17">
        <f>G3</f>
        <v>38882</v>
      </c>
      <c r="H74" s="17">
        <f aca="true" t="shared" si="1" ref="H74:W74">H3</f>
        <v>38889</v>
      </c>
      <c r="I74" s="17">
        <f t="shared" si="1"/>
        <v>38896</v>
      </c>
      <c r="J74" s="17">
        <f t="shared" si="1"/>
        <v>38903</v>
      </c>
      <c r="K74" s="17">
        <f t="shared" si="1"/>
        <v>38910</v>
      </c>
      <c r="L74" s="17">
        <f t="shared" si="1"/>
        <v>38917</v>
      </c>
      <c r="M74" s="17">
        <f t="shared" si="1"/>
        <v>38924</v>
      </c>
      <c r="N74" s="17">
        <f t="shared" si="1"/>
        <v>38931</v>
      </c>
      <c r="O74" s="17">
        <f t="shared" si="1"/>
        <v>38938</v>
      </c>
      <c r="P74" s="17">
        <f t="shared" si="1"/>
        <v>38945</v>
      </c>
      <c r="Q74" s="17">
        <f t="shared" si="1"/>
        <v>38952</v>
      </c>
      <c r="R74" s="17">
        <f t="shared" si="1"/>
        <v>38959</v>
      </c>
      <c r="S74" s="17">
        <f t="shared" si="1"/>
        <v>38966</v>
      </c>
      <c r="T74" s="17">
        <f t="shared" si="1"/>
        <v>38973</v>
      </c>
      <c r="U74" s="17">
        <f t="shared" si="1"/>
        <v>38980</v>
      </c>
      <c r="V74" s="17">
        <f t="shared" si="1"/>
        <v>38987</v>
      </c>
      <c r="W74" s="17">
        <f t="shared" si="1"/>
        <v>38994</v>
      </c>
    </row>
    <row r="75" spans="4:23" ht="12.75">
      <c r="D75" t="s">
        <v>113</v>
      </c>
      <c r="G75">
        <f>G66+G67+G68</f>
        <v>30</v>
      </c>
      <c r="H75">
        <f>H66+H67+H68</f>
        <v>34</v>
      </c>
      <c r="I75">
        <f aca="true" t="shared" si="2" ref="I75:W75">I66+I67+I68</f>
        <v>34</v>
      </c>
      <c r="J75">
        <f t="shared" si="2"/>
        <v>35</v>
      </c>
      <c r="K75">
        <f t="shared" si="2"/>
        <v>35</v>
      </c>
      <c r="L75">
        <f t="shared" si="2"/>
        <v>35</v>
      </c>
      <c r="M75">
        <f t="shared" si="2"/>
        <v>56</v>
      </c>
      <c r="N75">
        <f t="shared" si="2"/>
        <v>0</v>
      </c>
      <c r="O75">
        <f t="shared" si="2"/>
        <v>0</v>
      </c>
      <c r="P75">
        <f t="shared" si="2"/>
        <v>0</v>
      </c>
      <c r="Q75">
        <f t="shared" si="2"/>
        <v>0</v>
      </c>
      <c r="R75">
        <f t="shared" si="2"/>
        <v>0</v>
      </c>
      <c r="S75">
        <f t="shared" si="2"/>
        <v>0</v>
      </c>
      <c r="T75">
        <f t="shared" si="2"/>
        <v>0</v>
      </c>
      <c r="U75">
        <f t="shared" si="2"/>
        <v>0</v>
      </c>
      <c r="V75">
        <f t="shared" si="2"/>
        <v>0</v>
      </c>
      <c r="W75">
        <f t="shared" si="2"/>
        <v>0</v>
      </c>
    </row>
    <row r="76" spans="4:15" ht="12.75">
      <c r="D76" t="s">
        <v>147</v>
      </c>
      <c r="G76">
        <v>23</v>
      </c>
      <c r="H76">
        <v>24</v>
      </c>
      <c r="I76">
        <v>18</v>
      </c>
      <c r="J76">
        <v>15</v>
      </c>
      <c r="K76">
        <v>12</v>
      </c>
      <c r="L76">
        <v>9</v>
      </c>
      <c r="M76">
        <v>6</v>
      </c>
      <c r="N76">
        <v>3</v>
      </c>
      <c r="O76">
        <v>0</v>
      </c>
    </row>
  </sheetData>
  <hyperlinks>
    <hyperlink ref="B17" r:id="rId1" display="https://bugs.eclipse.org/bugs/show_bug.cgi?id=146437"/>
    <hyperlink ref="B20" r:id="rId2" display="https://bugs.eclipse.org/bugs/show_bug.cgi?id=146441"/>
    <hyperlink ref="B41" r:id="rId3" display="https://bugs.eclipse.org/bugs/show_bug.cgi?id=146467"/>
    <hyperlink ref="B15" r:id="rId4" display="https://bugs.eclipse.org/bugs/show_bug.cgi?id=146436"/>
    <hyperlink ref="B18" r:id="rId5" display="https://bugs.eclipse.org/bugs/show_bug.cgi?id=146438"/>
    <hyperlink ref="B30" r:id="rId6" display="https://bugs.eclipse.org/bugs/show_bug.cgi?id=146453"/>
    <hyperlink ref="B60" r:id="rId7" display="https://bugs.eclipse.org/bugs/show_bug.cgi?id=151423"/>
    <hyperlink ref="B46" r:id="rId8" display="https://bugs.eclipse.org/bugs/show_bug.cgi?id=151424"/>
    <hyperlink ref="B51" r:id="rId9" display="https://bugs.eclipse.org/bugs/show_bug.cgi?id=151426"/>
    <hyperlink ref="B47" r:id="rId10" display="https://bugs.eclipse.org/bugs/show_bug.cgi?id=151782"/>
    <hyperlink ref="B48" r:id="rId11" display="https://bugs.eclipse.org/bugs/show_bug.cgi?id=151783"/>
    <hyperlink ref="B49" r:id="rId12" display="https://bugs.eclipse.org/bugs/show_bug.cgi?id=151784"/>
    <hyperlink ref="B50" r:id="rId13" display="https://bugs.eclipse.org/bugs/show_bug.cgi?id=151785"/>
    <hyperlink ref="B58" r:id="rId14" display="https://bugs.eclipse.org/bugs/show_bug.cgi?id=151820"/>
    <hyperlink ref="B61" r:id="rId15" display="https://bugs.eclipse.org/bugs/show_bug.cgi?id=151821"/>
    <hyperlink ref="B53" r:id="rId16" display="https://bugs.eclipse.org/bugs/show_bug.cgi?id=151824"/>
    <hyperlink ref="B55" r:id="rId17" display="https://bugs.eclipse.org/bugs/show_bug.cgi?id=151826"/>
    <hyperlink ref="B16" r:id="rId18" display="https://bugs.eclipse.org/bugs/show_bug.cgi?id=151827"/>
    <hyperlink ref="B29" r:id="rId19" display="https://bugs.eclipse.org/bugs/show_bug.cgi?id=151828"/>
    <hyperlink ref="B45" r:id="rId20" display="https://bugs.eclipse.org/bugs/show_bug.cgi?id=151829"/>
    <hyperlink ref="B44" r:id="rId21" display="https://bugs.eclipse.org/bugs/show_bug.cgi?id=151830"/>
    <hyperlink ref="B9" r:id="rId22" display="https://bugs.eclipse.org/bugs/show_bug.cgi?id=151831"/>
    <hyperlink ref="B11" r:id="rId23" display="https://bugs.eclipse.org/bugs/show_bug.cgi?id=151832"/>
    <hyperlink ref="B10" r:id="rId24" display="https://bugs.eclipse.org/bugs/show_bug.cgi?id=151834"/>
    <hyperlink ref="B12" r:id="rId25" display="https://bugs.eclipse.org/bugs/show_bug.cgi?id=151835"/>
    <hyperlink ref="B57" r:id="rId26" display="https://bugs.eclipse.org/bugs/show_bug.cgi?id=151836"/>
    <hyperlink ref="B56" r:id="rId27" display="https://bugs.eclipse.org/bugs/show_bug.cgi?id=151837"/>
  </hyperlinks>
  <printOptions/>
  <pageMargins left="0.75" right="0.75" top="1" bottom="1" header="0.5" footer="0.5"/>
  <pageSetup orientation="portrait" paperSize="9"/>
  <drawing r:id="rId28"/>
</worksheet>
</file>

<file path=xl/worksheets/sheet9.xml><?xml version="1.0" encoding="utf-8"?>
<worksheet xmlns="http://schemas.openxmlformats.org/spreadsheetml/2006/main" xmlns:r="http://schemas.openxmlformats.org/officeDocument/2006/relationships">
  <dimension ref="A2:W41"/>
  <sheetViews>
    <sheetView workbookViewId="0" topLeftCell="A1">
      <pane ySplit="3" topLeftCell="BM4" activePane="bottomLeft" state="frozen"/>
      <selection pane="topLeft" activeCell="A1" sqref="A1"/>
      <selection pane="bottomLeft" activeCell="A28" sqref="A28:IV31"/>
    </sheetView>
  </sheetViews>
  <sheetFormatPr defaultColWidth="9.140625" defaultRowHeight="12.75"/>
  <cols>
    <col min="1" max="1" width="3.00390625" style="0" customWidth="1"/>
    <col min="3" max="3" width="17.28125" style="0" bestFit="1" customWidth="1"/>
    <col min="4" max="4" width="61.57421875" style="37" customWidth="1"/>
    <col min="5" max="5" width="8.7109375" style="0" customWidth="1"/>
    <col min="6" max="6" width="7.421875" style="0" customWidth="1"/>
  </cols>
  <sheetData>
    <row r="1" ht="7.5" customHeight="1"/>
    <row r="2" spans="3:7" ht="12.75">
      <c r="C2" t="s">
        <v>114</v>
      </c>
      <c r="D2" s="38" t="s">
        <v>85</v>
      </c>
      <c r="E2" s="35" t="s">
        <v>157</v>
      </c>
      <c r="F2" s="35" t="s">
        <v>156</v>
      </c>
      <c r="G2" t="s">
        <v>101</v>
      </c>
    </row>
    <row r="3" spans="2:23" ht="12.75">
      <c r="B3" t="s">
        <v>100</v>
      </c>
      <c r="C3" t="s">
        <v>15</v>
      </c>
      <c r="D3" s="37" t="s">
        <v>14</v>
      </c>
      <c r="G3" s="17">
        <v>38882</v>
      </c>
      <c r="H3" s="17">
        <f>G3+6</f>
        <v>38888</v>
      </c>
      <c r="I3" s="17">
        <f>H3+8</f>
        <v>38896</v>
      </c>
      <c r="J3" s="17">
        <f>I3+7</f>
        <v>38903</v>
      </c>
      <c r="K3" s="17">
        <f aca="true" t="shared" si="0" ref="K3:W3">J3+7</f>
        <v>38910</v>
      </c>
      <c r="L3" s="17">
        <f t="shared" si="0"/>
        <v>38917</v>
      </c>
      <c r="M3" s="17">
        <f t="shared" si="0"/>
        <v>38924</v>
      </c>
      <c r="N3" s="17">
        <f t="shared" si="0"/>
        <v>38931</v>
      </c>
      <c r="O3" s="17">
        <f t="shared" si="0"/>
        <v>38938</v>
      </c>
      <c r="P3" s="17">
        <f t="shared" si="0"/>
        <v>38945</v>
      </c>
      <c r="Q3" s="17">
        <f t="shared" si="0"/>
        <v>38952</v>
      </c>
      <c r="R3" s="17">
        <f t="shared" si="0"/>
        <v>38959</v>
      </c>
      <c r="S3" s="17">
        <f t="shared" si="0"/>
        <v>38966</v>
      </c>
      <c r="T3" s="17">
        <f t="shared" si="0"/>
        <v>38973</v>
      </c>
      <c r="U3" s="17">
        <f t="shared" si="0"/>
        <v>38980</v>
      </c>
      <c r="V3" s="17">
        <f t="shared" si="0"/>
        <v>38987</v>
      </c>
      <c r="W3" s="17">
        <f t="shared" si="0"/>
        <v>38994</v>
      </c>
    </row>
    <row r="4" spans="2:23" ht="12.75">
      <c r="B4" s="18">
        <v>133269</v>
      </c>
      <c r="C4" t="s">
        <v>11</v>
      </c>
      <c r="D4" s="37" t="s">
        <v>63</v>
      </c>
      <c r="E4">
        <v>4</v>
      </c>
      <c r="F4">
        <v>5</v>
      </c>
      <c r="G4" s="17" t="s">
        <v>103</v>
      </c>
      <c r="H4" s="17" t="s">
        <v>103</v>
      </c>
      <c r="I4" s="17" t="s">
        <v>103</v>
      </c>
      <c r="J4" s="17" t="s">
        <v>103</v>
      </c>
      <c r="K4" s="17" t="s">
        <v>103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2:23" ht="12.75">
      <c r="B5" s="18">
        <v>138784</v>
      </c>
      <c r="C5" t="s">
        <v>11</v>
      </c>
      <c r="D5" s="39" t="s">
        <v>165</v>
      </c>
      <c r="E5">
        <v>4</v>
      </c>
      <c r="F5">
        <v>5</v>
      </c>
      <c r="G5" s="17" t="s">
        <v>103</v>
      </c>
      <c r="H5" s="17" t="s">
        <v>103</v>
      </c>
      <c r="I5" s="17" t="s">
        <v>103</v>
      </c>
      <c r="J5" s="17" t="s">
        <v>103</v>
      </c>
      <c r="K5" s="17" t="s">
        <v>103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3" ht="12.75">
      <c r="B6" s="18">
        <v>140019</v>
      </c>
      <c r="D6" s="39" t="s">
        <v>166</v>
      </c>
      <c r="E6">
        <v>8</v>
      </c>
      <c r="F6">
        <v>5</v>
      </c>
      <c r="G6" s="17" t="s">
        <v>169</v>
      </c>
      <c r="H6" s="17" t="s">
        <v>169</v>
      </c>
      <c r="I6" s="17" t="s">
        <v>169</v>
      </c>
      <c r="J6" s="17" t="s">
        <v>169</v>
      </c>
      <c r="K6" s="17" t="s">
        <v>169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2:23" ht="12.75">
      <c r="B7" s="18">
        <v>145669</v>
      </c>
      <c r="C7" t="s">
        <v>10</v>
      </c>
      <c r="D7" s="39" t="s">
        <v>167</v>
      </c>
      <c r="E7">
        <v>8</v>
      </c>
      <c r="F7">
        <v>5</v>
      </c>
      <c r="G7" s="17" t="s">
        <v>103</v>
      </c>
      <c r="H7" s="17" t="s">
        <v>103</v>
      </c>
      <c r="I7" s="17" t="s">
        <v>103</v>
      </c>
      <c r="J7" s="17" t="s">
        <v>103</v>
      </c>
      <c r="K7" s="17" t="s">
        <v>103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 ht="12.75">
      <c r="B8" s="18">
        <v>145670</v>
      </c>
      <c r="C8" t="s">
        <v>10</v>
      </c>
      <c r="D8" s="39" t="s">
        <v>168</v>
      </c>
      <c r="E8">
        <v>4</v>
      </c>
      <c r="F8">
        <v>6</v>
      </c>
      <c r="G8" s="17" t="s">
        <v>103</v>
      </c>
      <c r="H8" s="17" t="s">
        <v>103</v>
      </c>
      <c r="I8" s="17" t="s">
        <v>103</v>
      </c>
      <c r="J8" s="17" t="s">
        <v>103</v>
      </c>
      <c r="K8" s="17" t="s">
        <v>103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2.75">
      <c r="B9" s="18">
        <v>145671</v>
      </c>
      <c r="C9" t="s">
        <v>10</v>
      </c>
      <c r="D9" s="39" t="s">
        <v>170</v>
      </c>
      <c r="E9">
        <v>2</v>
      </c>
      <c r="F9">
        <v>5</v>
      </c>
      <c r="G9" s="17" t="s">
        <v>103</v>
      </c>
      <c r="H9" s="17" t="s">
        <v>103</v>
      </c>
      <c r="I9" s="17" t="s">
        <v>103</v>
      </c>
      <c r="J9" s="17" t="s">
        <v>103</v>
      </c>
      <c r="K9" s="17" t="s">
        <v>103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2:23" ht="12.75">
      <c r="B10" s="18">
        <v>146449</v>
      </c>
      <c r="D10" s="39" t="s">
        <v>172</v>
      </c>
      <c r="E10">
        <v>4</v>
      </c>
      <c r="F10">
        <v>5</v>
      </c>
      <c r="G10" s="17" t="s">
        <v>169</v>
      </c>
      <c r="H10" s="17" t="s">
        <v>169</v>
      </c>
      <c r="I10" s="17" t="s">
        <v>169</v>
      </c>
      <c r="J10" s="17" t="s">
        <v>169</v>
      </c>
      <c r="K10" s="17" t="s">
        <v>169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2:23" ht="12.75">
      <c r="B11" s="18">
        <v>146487</v>
      </c>
      <c r="C11" t="s">
        <v>59</v>
      </c>
      <c r="D11" s="39" t="s">
        <v>171</v>
      </c>
      <c r="E11">
        <v>12</v>
      </c>
      <c r="F11">
        <v>7</v>
      </c>
      <c r="G11" s="17" t="s">
        <v>82</v>
      </c>
      <c r="H11" s="17" t="s">
        <v>82</v>
      </c>
      <c r="I11" s="17" t="s">
        <v>82</v>
      </c>
      <c r="J11" s="17" t="s">
        <v>82</v>
      </c>
      <c r="K11" s="17" t="s">
        <v>82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2:23" ht="12.75">
      <c r="B12" s="18">
        <v>146489</v>
      </c>
      <c r="C12" t="s">
        <v>59</v>
      </c>
      <c r="D12" s="39" t="s">
        <v>173</v>
      </c>
      <c r="E12">
        <v>12</v>
      </c>
      <c r="F12">
        <v>7</v>
      </c>
      <c r="G12" s="17" t="s">
        <v>82</v>
      </c>
      <c r="H12" s="17" t="s">
        <v>82</v>
      </c>
      <c r="I12" s="17" t="s">
        <v>82</v>
      </c>
      <c r="J12" s="17" t="s">
        <v>82</v>
      </c>
      <c r="K12" s="17" t="s">
        <v>82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2:23" ht="12.75">
      <c r="B13" s="18">
        <v>146491</v>
      </c>
      <c r="D13" s="39" t="s">
        <v>174</v>
      </c>
      <c r="E13">
        <v>4</v>
      </c>
      <c r="F13">
        <v>6</v>
      </c>
      <c r="G13" s="17" t="s">
        <v>82</v>
      </c>
      <c r="H13" s="17" t="s">
        <v>82</v>
      </c>
      <c r="I13" s="17" t="s">
        <v>82</v>
      </c>
      <c r="J13" s="17" t="s">
        <v>82</v>
      </c>
      <c r="K13" s="17" t="s">
        <v>82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2:23" ht="12.75">
      <c r="B14" s="18">
        <v>146493</v>
      </c>
      <c r="D14" s="39" t="s">
        <v>175</v>
      </c>
      <c r="E14">
        <v>2</v>
      </c>
      <c r="F14">
        <v>5</v>
      </c>
      <c r="G14" s="17" t="s">
        <v>82</v>
      </c>
      <c r="H14" s="17" t="s">
        <v>82</v>
      </c>
      <c r="I14" s="17" t="s">
        <v>82</v>
      </c>
      <c r="J14" s="17" t="s">
        <v>82</v>
      </c>
      <c r="K14" s="17" t="s">
        <v>82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2:23" ht="12.75">
      <c r="B15" s="18">
        <v>146494</v>
      </c>
      <c r="D15" s="39" t="s">
        <v>176</v>
      </c>
      <c r="E15">
        <v>1</v>
      </c>
      <c r="F15">
        <v>5</v>
      </c>
      <c r="G15" s="17" t="s">
        <v>82</v>
      </c>
      <c r="H15" s="17" t="s">
        <v>82</v>
      </c>
      <c r="I15" s="17" t="s">
        <v>82</v>
      </c>
      <c r="J15" s="17" t="s">
        <v>82</v>
      </c>
      <c r="K15" s="17" t="s">
        <v>82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.75">
      <c r="B16" s="18">
        <v>146499</v>
      </c>
      <c r="D16" s="39" t="s">
        <v>178</v>
      </c>
      <c r="E16">
        <v>4</v>
      </c>
      <c r="F16">
        <v>5</v>
      </c>
      <c r="G16" s="17" t="s">
        <v>82</v>
      </c>
      <c r="H16" s="17" t="s">
        <v>82</v>
      </c>
      <c r="I16" s="17" t="s">
        <v>82</v>
      </c>
      <c r="J16" s="17" t="s">
        <v>82</v>
      </c>
      <c r="K16" s="17" t="s">
        <v>82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2:23" ht="12.75">
      <c r="B17" s="18">
        <v>147135</v>
      </c>
      <c r="C17" t="s">
        <v>59</v>
      </c>
      <c r="D17" s="39" t="s">
        <v>177</v>
      </c>
      <c r="E17">
        <v>80</v>
      </c>
      <c r="F17">
        <v>7</v>
      </c>
      <c r="G17" s="17" t="s">
        <v>103</v>
      </c>
      <c r="H17" s="17" t="s">
        <v>103</v>
      </c>
      <c r="I17" s="17" t="s">
        <v>103</v>
      </c>
      <c r="J17" s="17" t="s">
        <v>103</v>
      </c>
      <c r="K17" s="17" t="s">
        <v>103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2:23" ht="12.75">
      <c r="B18" s="18">
        <v>150766</v>
      </c>
      <c r="C18" t="s">
        <v>0</v>
      </c>
      <c r="D18" s="37" t="s">
        <v>180</v>
      </c>
      <c r="E18">
        <v>2</v>
      </c>
      <c r="F18">
        <v>5</v>
      </c>
      <c r="G18" s="17" t="s">
        <v>82</v>
      </c>
      <c r="H18" s="17" t="s">
        <v>82</v>
      </c>
      <c r="I18" s="17" t="s">
        <v>82</v>
      </c>
      <c r="J18" s="17" t="s">
        <v>82</v>
      </c>
      <c r="K18" s="17" t="s">
        <v>82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2:16" ht="12.75">
      <c r="B19" s="18">
        <v>150767</v>
      </c>
      <c r="C19" t="s">
        <v>59</v>
      </c>
      <c r="D19" s="37" t="s">
        <v>181</v>
      </c>
      <c r="E19">
        <v>25</v>
      </c>
      <c r="F19">
        <v>6</v>
      </c>
      <c r="G19" s="17" t="s">
        <v>82</v>
      </c>
      <c r="H19" s="17" t="s">
        <v>82</v>
      </c>
      <c r="I19" s="17" t="s">
        <v>82</v>
      </c>
      <c r="J19" s="17" t="s">
        <v>82</v>
      </c>
      <c r="K19" s="17" t="s">
        <v>82</v>
      </c>
      <c r="L19" s="17"/>
      <c r="M19" s="17"/>
      <c r="N19" s="17"/>
      <c r="O19" s="17"/>
      <c r="P19" s="17"/>
    </row>
    <row r="20" spans="2:16" ht="12.75">
      <c r="B20" s="18">
        <v>150768</v>
      </c>
      <c r="C20" t="s">
        <v>59</v>
      </c>
      <c r="D20" s="37" t="s">
        <v>182</v>
      </c>
      <c r="E20">
        <v>25</v>
      </c>
      <c r="F20">
        <v>6</v>
      </c>
      <c r="G20" s="17" t="s">
        <v>82</v>
      </c>
      <c r="H20" s="17" t="s">
        <v>82</v>
      </c>
      <c r="I20" s="17" t="s">
        <v>82</v>
      </c>
      <c r="J20" s="17" t="s">
        <v>82</v>
      </c>
      <c r="K20" s="17" t="s">
        <v>82</v>
      </c>
      <c r="L20" s="17"/>
      <c r="M20" s="17"/>
      <c r="N20" s="17"/>
      <c r="O20" s="17"/>
      <c r="P20" s="17"/>
    </row>
    <row r="21" spans="2:16" ht="12.75">
      <c r="B21" s="18">
        <v>150769</v>
      </c>
      <c r="C21" t="s">
        <v>59</v>
      </c>
      <c r="D21" s="37" t="s">
        <v>183</v>
      </c>
      <c r="E21">
        <v>5</v>
      </c>
      <c r="F21">
        <v>7</v>
      </c>
      <c r="G21" s="17" t="s">
        <v>82</v>
      </c>
      <c r="H21" s="17" t="s">
        <v>82</v>
      </c>
      <c r="I21" s="17" t="s">
        <v>82</v>
      </c>
      <c r="J21" s="17" t="s">
        <v>82</v>
      </c>
      <c r="K21" s="17" t="s">
        <v>82</v>
      </c>
      <c r="L21" s="17"/>
      <c r="M21" s="17"/>
      <c r="N21" s="17"/>
      <c r="O21" s="17"/>
      <c r="P21" s="17"/>
    </row>
    <row r="22" spans="2:16" ht="12.75">
      <c r="B22" s="18">
        <v>150770</v>
      </c>
      <c r="C22" t="s">
        <v>70</v>
      </c>
      <c r="D22" s="37" t="s">
        <v>184</v>
      </c>
      <c r="E22">
        <v>5</v>
      </c>
      <c r="F22">
        <v>6</v>
      </c>
      <c r="G22" s="17" t="s">
        <v>82</v>
      </c>
      <c r="H22" s="17" t="s">
        <v>82</v>
      </c>
      <c r="I22" s="17" t="s">
        <v>82</v>
      </c>
      <c r="J22" s="17" t="s">
        <v>82</v>
      </c>
      <c r="K22" s="17" t="s">
        <v>82</v>
      </c>
      <c r="L22" s="17"/>
      <c r="M22" s="17"/>
      <c r="N22" s="17"/>
      <c r="O22" s="17"/>
      <c r="P22" s="17"/>
    </row>
    <row r="23" spans="2:16" ht="12.75">
      <c r="B23" s="18">
        <v>150771</v>
      </c>
      <c r="C23" t="s">
        <v>65</v>
      </c>
      <c r="D23" s="37" t="s">
        <v>185</v>
      </c>
      <c r="E23">
        <v>5</v>
      </c>
      <c r="F23">
        <v>6</v>
      </c>
      <c r="G23" s="17" t="s">
        <v>82</v>
      </c>
      <c r="H23" s="17" t="s">
        <v>82</v>
      </c>
      <c r="I23" s="17" t="s">
        <v>82</v>
      </c>
      <c r="J23" s="17" t="s">
        <v>82</v>
      </c>
      <c r="K23" s="17" t="s">
        <v>82</v>
      </c>
      <c r="L23" s="17"/>
      <c r="M23" s="17"/>
      <c r="N23" s="17"/>
      <c r="O23" s="17"/>
      <c r="P23" s="17"/>
    </row>
    <row r="25" spans="1:4" ht="12.75">
      <c r="A25" s="76" t="s">
        <v>179</v>
      </c>
      <c r="B25" s="76"/>
      <c r="C25" s="76"/>
      <c r="D25" s="76"/>
    </row>
    <row r="26" spans="3:4" ht="12.75">
      <c r="C26" t="s">
        <v>10</v>
      </c>
      <c r="D26" s="37" t="s">
        <v>81</v>
      </c>
    </row>
    <row r="27" spans="3:4" ht="12.75">
      <c r="C27" t="s">
        <v>11</v>
      </c>
      <c r="D27" s="37" t="s">
        <v>62</v>
      </c>
    </row>
    <row r="28" spans="1:23" ht="12.75">
      <c r="A28" s="36"/>
      <c r="B28" s="36"/>
      <c r="C28" s="36"/>
      <c r="D28" s="4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4:23" ht="12.75">
      <c r="D29" s="37" t="s">
        <v>110</v>
      </c>
      <c r="G29">
        <f aca="true" t="shared" si="1" ref="G29:W29">COUNTIF(G$19:G$26,"Unconfirmed")</f>
        <v>0</v>
      </c>
      <c r="H29">
        <f t="shared" si="1"/>
        <v>0</v>
      </c>
      <c r="I29">
        <f t="shared" si="1"/>
        <v>0</v>
      </c>
      <c r="J29">
        <f t="shared" si="1"/>
        <v>0</v>
      </c>
      <c r="K29">
        <f t="shared" si="1"/>
        <v>0</v>
      </c>
      <c r="L29">
        <f t="shared" si="1"/>
        <v>0</v>
      </c>
      <c r="M29">
        <f t="shared" si="1"/>
        <v>0</v>
      </c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  <c r="S29">
        <f t="shared" si="1"/>
        <v>0</v>
      </c>
      <c r="T29">
        <f t="shared" si="1"/>
        <v>0</v>
      </c>
      <c r="U29">
        <f t="shared" si="1"/>
        <v>0</v>
      </c>
      <c r="V29">
        <f t="shared" si="1"/>
        <v>0</v>
      </c>
      <c r="W29">
        <f t="shared" si="1"/>
        <v>0</v>
      </c>
    </row>
    <row r="30" spans="4:23" ht="12.75">
      <c r="D30" s="37" t="s">
        <v>82</v>
      </c>
      <c r="G30">
        <f aca="true" t="shared" si="2" ref="G30:W30">COUNTIF(G$19:G$26,"New")</f>
        <v>5</v>
      </c>
      <c r="H30">
        <f t="shared" si="2"/>
        <v>5</v>
      </c>
      <c r="I30">
        <f t="shared" si="2"/>
        <v>5</v>
      </c>
      <c r="J30">
        <f t="shared" si="2"/>
        <v>5</v>
      </c>
      <c r="K30">
        <f t="shared" si="2"/>
        <v>5</v>
      </c>
      <c r="L30">
        <f t="shared" si="2"/>
        <v>0</v>
      </c>
      <c r="M30">
        <f t="shared" si="2"/>
        <v>0</v>
      </c>
      <c r="N30">
        <f t="shared" si="2"/>
        <v>0</v>
      </c>
      <c r="O30">
        <f t="shared" si="2"/>
        <v>0</v>
      </c>
      <c r="P30">
        <f t="shared" si="2"/>
        <v>0</v>
      </c>
      <c r="Q30">
        <f t="shared" si="2"/>
        <v>0</v>
      </c>
      <c r="R30">
        <f t="shared" si="2"/>
        <v>0</v>
      </c>
      <c r="S30">
        <f t="shared" si="2"/>
        <v>0</v>
      </c>
      <c r="T30">
        <f t="shared" si="2"/>
        <v>0</v>
      </c>
      <c r="U30">
        <f t="shared" si="2"/>
        <v>0</v>
      </c>
      <c r="V30">
        <f t="shared" si="2"/>
        <v>0</v>
      </c>
      <c r="W30">
        <f t="shared" si="2"/>
        <v>0</v>
      </c>
    </row>
    <row r="31" spans="4:23" ht="12.75">
      <c r="D31" s="37" t="s">
        <v>103</v>
      </c>
      <c r="G31">
        <f aca="true" t="shared" si="3" ref="G31:W31">COUNTIF(G$19:G$26,"Assigned")</f>
        <v>0</v>
      </c>
      <c r="H31">
        <f t="shared" si="3"/>
        <v>0</v>
      </c>
      <c r="I31">
        <f t="shared" si="3"/>
        <v>0</v>
      </c>
      <c r="J31">
        <f t="shared" si="3"/>
        <v>0</v>
      </c>
      <c r="K31">
        <f t="shared" si="3"/>
        <v>0</v>
      </c>
      <c r="L31">
        <f t="shared" si="3"/>
        <v>0</v>
      </c>
      <c r="M31">
        <f t="shared" si="3"/>
        <v>0</v>
      </c>
      <c r="N31">
        <f t="shared" si="3"/>
        <v>0</v>
      </c>
      <c r="O31">
        <f t="shared" si="3"/>
        <v>0</v>
      </c>
      <c r="P31">
        <f t="shared" si="3"/>
        <v>0</v>
      </c>
      <c r="Q31">
        <f t="shared" si="3"/>
        <v>0</v>
      </c>
      <c r="R31">
        <f t="shared" si="3"/>
        <v>0</v>
      </c>
      <c r="S31">
        <f t="shared" si="3"/>
        <v>0</v>
      </c>
      <c r="T31">
        <f t="shared" si="3"/>
        <v>0</v>
      </c>
      <c r="U31">
        <f t="shared" si="3"/>
        <v>0</v>
      </c>
      <c r="V31">
        <f t="shared" si="3"/>
        <v>0</v>
      </c>
      <c r="W31">
        <f t="shared" si="3"/>
        <v>0</v>
      </c>
    </row>
    <row r="32" spans="4:12" ht="12.75">
      <c r="D32" s="37" t="s">
        <v>82</v>
      </c>
      <c r="G32">
        <v>15</v>
      </c>
      <c r="H32">
        <v>15</v>
      </c>
      <c r="I32">
        <v>14</v>
      </c>
      <c r="J32">
        <v>12</v>
      </c>
      <c r="K32">
        <v>12</v>
      </c>
      <c r="L32">
        <v>12</v>
      </c>
    </row>
    <row r="33" spans="4:12" ht="12.75">
      <c r="D33" s="37" t="s">
        <v>103</v>
      </c>
      <c r="G33">
        <v>7</v>
      </c>
      <c r="H33">
        <v>7</v>
      </c>
      <c r="I33">
        <v>7</v>
      </c>
      <c r="J33">
        <v>7</v>
      </c>
      <c r="K33">
        <v>6</v>
      </c>
      <c r="L33">
        <v>7</v>
      </c>
    </row>
    <row r="34" spans="4:23" ht="12.75">
      <c r="D34" s="37" t="s">
        <v>109</v>
      </c>
      <c r="G34">
        <f>COUNTIF(G$19:G$26,"Reopened")</f>
        <v>0</v>
      </c>
      <c r="H34">
        <v>0</v>
      </c>
      <c r="I34">
        <f>COUNTIF(I$19:I$26,"Reopened")</f>
        <v>0</v>
      </c>
      <c r="J34">
        <v>1</v>
      </c>
      <c r="K34">
        <v>2</v>
      </c>
      <c r="L34">
        <v>1</v>
      </c>
      <c r="M34">
        <f aca="true" t="shared" si="4" ref="M34:W34">COUNTIF(M$19:M$26,"Reopened")</f>
        <v>0</v>
      </c>
      <c r="N34">
        <f t="shared" si="4"/>
        <v>0</v>
      </c>
      <c r="O34">
        <f t="shared" si="4"/>
        <v>0</v>
      </c>
      <c r="P34">
        <f t="shared" si="4"/>
        <v>0</v>
      </c>
      <c r="Q34">
        <f t="shared" si="4"/>
        <v>0</v>
      </c>
      <c r="R34">
        <f t="shared" si="4"/>
        <v>0</v>
      </c>
      <c r="S34">
        <f t="shared" si="4"/>
        <v>0</v>
      </c>
      <c r="T34">
        <f t="shared" si="4"/>
        <v>0</v>
      </c>
      <c r="U34">
        <f t="shared" si="4"/>
        <v>0</v>
      </c>
      <c r="V34">
        <f t="shared" si="4"/>
        <v>0</v>
      </c>
      <c r="W34">
        <f t="shared" si="4"/>
        <v>0</v>
      </c>
    </row>
    <row r="35" spans="4:23" ht="12.75">
      <c r="D35" s="37" t="s">
        <v>106</v>
      </c>
      <c r="G35">
        <v>3</v>
      </c>
      <c r="H35">
        <v>3</v>
      </c>
      <c r="I35">
        <v>7</v>
      </c>
      <c r="J35">
        <v>8</v>
      </c>
      <c r="K35">
        <v>8</v>
      </c>
      <c r="L35">
        <v>8</v>
      </c>
      <c r="M35">
        <f aca="true" t="shared" si="5" ref="M35:W35">COUNTIF(M$19:M$26,"Resolved")</f>
        <v>0</v>
      </c>
      <c r="N35">
        <f t="shared" si="5"/>
        <v>0</v>
      </c>
      <c r="O35">
        <f t="shared" si="5"/>
        <v>0</v>
      </c>
      <c r="P35">
        <f t="shared" si="5"/>
        <v>0</v>
      </c>
      <c r="Q35">
        <f t="shared" si="5"/>
        <v>0</v>
      </c>
      <c r="R35">
        <f t="shared" si="5"/>
        <v>0</v>
      </c>
      <c r="S35">
        <f t="shared" si="5"/>
        <v>0</v>
      </c>
      <c r="T35">
        <f t="shared" si="5"/>
        <v>0</v>
      </c>
      <c r="U35">
        <f t="shared" si="5"/>
        <v>0</v>
      </c>
      <c r="V35">
        <f t="shared" si="5"/>
        <v>0</v>
      </c>
      <c r="W35">
        <f t="shared" si="5"/>
        <v>0</v>
      </c>
    </row>
    <row r="36" spans="4:23" ht="12.75">
      <c r="D36" s="37" t="s">
        <v>108</v>
      </c>
      <c r="G36">
        <f>COUNTIF(G$19:G$26,"Verified")</f>
        <v>0</v>
      </c>
      <c r="H36">
        <f>COUNTIF(H$19:H$26,"Verified")</f>
        <v>0</v>
      </c>
      <c r="I36">
        <f>COUNTIF(I$19:I$26,"Verified")</f>
        <v>0</v>
      </c>
      <c r="J36">
        <v>0</v>
      </c>
      <c r="K36">
        <v>0</v>
      </c>
      <c r="L36">
        <v>0</v>
      </c>
      <c r="M36">
        <f aca="true" t="shared" si="6" ref="M36:W36">COUNTIF(M$19:M$26,"Verified")</f>
        <v>0</v>
      </c>
      <c r="N36">
        <f t="shared" si="6"/>
        <v>0</v>
      </c>
      <c r="O36">
        <f t="shared" si="6"/>
        <v>0</v>
      </c>
      <c r="P36">
        <f t="shared" si="6"/>
        <v>0</v>
      </c>
      <c r="Q36">
        <f t="shared" si="6"/>
        <v>0</v>
      </c>
      <c r="R36">
        <f t="shared" si="6"/>
        <v>0</v>
      </c>
      <c r="S36">
        <f t="shared" si="6"/>
        <v>0</v>
      </c>
      <c r="T36">
        <f t="shared" si="6"/>
        <v>0</v>
      </c>
      <c r="U36">
        <f t="shared" si="6"/>
        <v>0</v>
      </c>
      <c r="V36">
        <f t="shared" si="6"/>
        <v>0</v>
      </c>
      <c r="W36">
        <f t="shared" si="6"/>
        <v>0</v>
      </c>
    </row>
    <row r="37" spans="4:23" ht="12.75">
      <c r="D37" s="37" t="s">
        <v>107</v>
      </c>
      <c r="G37">
        <f aca="true" t="shared" si="7" ref="G37:W37">COUNTIF(G$19:G$26,"Closed")</f>
        <v>0</v>
      </c>
      <c r="H37">
        <f t="shared" si="7"/>
        <v>0</v>
      </c>
      <c r="I37">
        <f t="shared" si="7"/>
        <v>0</v>
      </c>
      <c r="J37">
        <f t="shared" si="7"/>
        <v>0</v>
      </c>
      <c r="K37">
        <f t="shared" si="7"/>
        <v>0</v>
      </c>
      <c r="L37">
        <f t="shared" si="7"/>
        <v>0</v>
      </c>
      <c r="M37">
        <f t="shared" si="7"/>
        <v>0</v>
      </c>
      <c r="N37">
        <f t="shared" si="7"/>
        <v>0</v>
      </c>
      <c r="O37">
        <f t="shared" si="7"/>
        <v>0</v>
      </c>
      <c r="P37">
        <f t="shared" si="7"/>
        <v>0</v>
      </c>
      <c r="Q37">
        <f t="shared" si="7"/>
        <v>0</v>
      </c>
      <c r="R37">
        <f t="shared" si="7"/>
        <v>0</v>
      </c>
      <c r="S37">
        <f t="shared" si="7"/>
        <v>0</v>
      </c>
      <c r="T37">
        <f t="shared" si="7"/>
        <v>0</v>
      </c>
      <c r="U37">
        <f t="shared" si="7"/>
        <v>0</v>
      </c>
      <c r="V37">
        <f t="shared" si="7"/>
        <v>0</v>
      </c>
      <c r="W37">
        <f t="shared" si="7"/>
        <v>0</v>
      </c>
    </row>
    <row r="39" spans="4:23" ht="12.75">
      <c r="D39" s="37" t="s">
        <v>112</v>
      </c>
      <c r="G39" s="17">
        <f>G3</f>
        <v>38882</v>
      </c>
      <c r="H39" s="17">
        <f aca="true" t="shared" si="8" ref="H39:W39">H3</f>
        <v>38888</v>
      </c>
      <c r="I39" s="17">
        <f t="shared" si="8"/>
        <v>38896</v>
      </c>
      <c r="J39" s="17">
        <f t="shared" si="8"/>
        <v>38903</v>
      </c>
      <c r="K39" s="17">
        <f t="shared" si="8"/>
        <v>38910</v>
      </c>
      <c r="L39" s="17">
        <f t="shared" si="8"/>
        <v>38917</v>
      </c>
      <c r="M39" s="17">
        <f t="shared" si="8"/>
        <v>38924</v>
      </c>
      <c r="N39" s="17">
        <f t="shared" si="8"/>
        <v>38931</v>
      </c>
      <c r="O39" s="17">
        <f t="shared" si="8"/>
        <v>38938</v>
      </c>
      <c r="P39" s="17">
        <f t="shared" si="8"/>
        <v>38945</v>
      </c>
      <c r="Q39" s="17">
        <f t="shared" si="8"/>
        <v>38952</v>
      </c>
      <c r="R39" s="17">
        <f t="shared" si="8"/>
        <v>38959</v>
      </c>
      <c r="S39" s="17">
        <f t="shared" si="8"/>
        <v>38966</v>
      </c>
      <c r="T39" s="17">
        <f t="shared" si="8"/>
        <v>38973</v>
      </c>
      <c r="U39" s="17">
        <f t="shared" si="8"/>
        <v>38980</v>
      </c>
      <c r="V39" s="17">
        <f t="shared" si="8"/>
        <v>38987</v>
      </c>
      <c r="W39" s="17">
        <f t="shared" si="8"/>
        <v>38994</v>
      </c>
    </row>
    <row r="40" spans="4:23" ht="12.75">
      <c r="D40" s="37" t="s">
        <v>113</v>
      </c>
      <c r="G40">
        <f aca="true" t="shared" si="9" ref="G40:W40">SUMIF($D29:$D37,"New",G29:G37)+SUMIF($D29:$D37,"Assigned",G29:G37)+SUMIF($D29:$D37,"Reopened",G29:G37)</f>
        <v>27</v>
      </c>
      <c r="H40">
        <f t="shared" si="9"/>
        <v>27</v>
      </c>
      <c r="I40">
        <f t="shared" si="9"/>
        <v>26</v>
      </c>
      <c r="J40">
        <f t="shared" si="9"/>
        <v>25</v>
      </c>
      <c r="K40">
        <v>19</v>
      </c>
      <c r="L40">
        <v>0</v>
      </c>
      <c r="M40">
        <f t="shared" si="9"/>
        <v>0</v>
      </c>
      <c r="N40">
        <f t="shared" si="9"/>
        <v>0</v>
      </c>
      <c r="O40">
        <f t="shared" si="9"/>
        <v>0</v>
      </c>
      <c r="P40">
        <f t="shared" si="9"/>
        <v>0</v>
      </c>
      <c r="Q40">
        <f t="shared" si="9"/>
        <v>0</v>
      </c>
      <c r="R40">
        <f t="shared" si="9"/>
        <v>0</v>
      </c>
      <c r="S40">
        <f t="shared" si="9"/>
        <v>0</v>
      </c>
      <c r="T40">
        <f t="shared" si="9"/>
        <v>0</v>
      </c>
      <c r="U40">
        <f t="shared" si="9"/>
        <v>0</v>
      </c>
      <c r="V40">
        <f t="shared" si="9"/>
        <v>0</v>
      </c>
      <c r="W40">
        <f t="shared" si="9"/>
        <v>0</v>
      </c>
    </row>
    <row r="41" spans="4:23" ht="12.75">
      <c r="D41" s="37" t="s">
        <v>147</v>
      </c>
      <c r="G41">
        <v>23</v>
      </c>
      <c r="H41">
        <v>24</v>
      </c>
      <c r="I41">
        <v>22</v>
      </c>
      <c r="J41">
        <v>20</v>
      </c>
      <c r="K41">
        <v>19</v>
      </c>
      <c r="L41">
        <v>19</v>
      </c>
      <c r="M41">
        <v>17</v>
      </c>
      <c r="N41">
        <v>15</v>
      </c>
      <c r="O41">
        <v>12</v>
      </c>
      <c r="P41">
        <v>11</v>
      </c>
      <c r="Q41">
        <v>10</v>
      </c>
      <c r="R41">
        <v>8</v>
      </c>
      <c r="S41">
        <v>6</v>
      </c>
      <c r="T41">
        <v>4</v>
      </c>
      <c r="U41">
        <v>2</v>
      </c>
      <c r="V41">
        <v>0</v>
      </c>
      <c r="W41">
        <v>0</v>
      </c>
    </row>
  </sheetData>
  <mergeCells count="1">
    <mergeCell ref="A25:D25"/>
  </mergeCells>
  <hyperlinks>
    <hyperlink ref="B4" r:id="rId1" display="https://bugs.eclipse.org/bugs/show_bug.cgi?id=133269"/>
    <hyperlink ref="B6" r:id="rId2" display="https://bugs.eclipse.org/bugs/show_bug.cgi?id=140019"/>
    <hyperlink ref="B5" r:id="rId3" display="https://bugs.eclipse.org/bugs/show_bug.cgi?id=138784"/>
    <hyperlink ref="B7" r:id="rId4" display="https://bugs.eclipse.org/bugs/show_bug.cgi?id=145669"/>
    <hyperlink ref="B8" r:id="rId5" display="https://bugs.eclipse.org/bugs/show_bug.cgi?id=145670"/>
    <hyperlink ref="B9" r:id="rId6" display="https://bugs.eclipse.org/bugs/show_bug.cgi?id=145671"/>
    <hyperlink ref="B11" r:id="rId7" display="https://bugs.eclipse.org/bugs/show_bug.cgi?id=146487"/>
    <hyperlink ref="B10" r:id="rId8" display="https://bugs.eclipse.org/bugs/show_bug.cgi?id=146449"/>
    <hyperlink ref="B12" r:id="rId9" display="https://bugs.eclipse.org/bugs/show_bug.cgi?id=146489"/>
    <hyperlink ref="B13" r:id="rId10" display="https://bugs.eclipse.org/bugs/show_bug.cgi?id=146491"/>
    <hyperlink ref="B14" r:id="rId11" display="https://bugs.eclipse.org/bugs/show_bug.cgi?id=146493"/>
    <hyperlink ref="B15" r:id="rId12" display="https://bugs.eclipse.org/bugs/show_bug.cgi?id=146494"/>
    <hyperlink ref="B17" r:id="rId13" display="https://bugs.eclipse.org/bugs/show_bug.cgi?id=147135"/>
    <hyperlink ref="B16" r:id="rId14" display="https://bugs.eclipse.org/bugs/show_bug.cgi?id=146499"/>
    <hyperlink ref="B18" r:id="rId15" display="https://bugs.eclipse.org/bugs/show_bug.cgi?id=150766"/>
    <hyperlink ref="B19" r:id="rId16" display="https://bugs.eclipse.org/bugs/show_bug.cgi?id=150767"/>
    <hyperlink ref="B20" r:id="rId17" display="https://bugs.eclipse.org/bugs/show_bug.cgi?id=150768"/>
    <hyperlink ref="B21" r:id="rId18" display="https://bugs.eclipse.org/bugs/show_bug.cgi?id=150769"/>
    <hyperlink ref="B22" r:id="rId19" display="https://bugs.eclipse.org/bugs/show_bug.cgi?id=150770"/>
    <hyperlink ref="B23" r:id="rId20" display="https://bugs.eclipse.org/bugs/show_bug.cgi?id=150771"/>
  </hyperlinks>
  <printOptions/>
  <pageMargins left="0.75" right="0.75" top="1" bottom="1" header="0.5" footer="0.5"/>
  <pageSetup horizontalDpi="600" verticalDpi="600" orientation="portrait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Armstrong</cp:lastModifiedBy>
  <dcterms:created xsi:type="dcterms:W3CDTF">1996-10-14T23:33:28Z</dcterms:created>
  <dcterms:modified xsi:type="dcterms:W3CDTF">2006-07-26T14:23:27Z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