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480" windowHeight="5250" activeTab="0"/>
  </bookViews>
  <sheets>
    <sheet name="Burndown" sheetId="1" r:id="rId1"/>
    <sheet name="Method Statistics" sheetId="2" r:id="rId2"/>
    <sheet name="Requirements" sheetId="3" r:id="rId3"/>
    <sheet name="Architecture" sheetId="4" r:id="rId4"/>
    <sheet name="Development" sheetId="5" r:id="rId5"/>
    <sheet name="Test" sheetId="6" r:id="rId6"/>
    <sheet name="Change_Management" sheetId="7" r:id="rId7"/>
    <sheet name="Project_Management" sheetId="8" r:id="rId8"/>
    <sheet name="General" sheetId="9" r:id="rId9"/>
  </sheets>
  <definedNames/>
  <calcPr fullCalcOnLoad="1"/>
</workbook>
</file>

<file path=xl/sharedStrings.xml><?xml version="1.0" encoding="utf-8"?>
<sst xmlns="http://schemas.openxmlformats.org/spreadsheetml/2006/main" count="917" uniqueCount="189">
  <si>
    <t>Role</t>
  </si>
  <si>
    <t>Task</t>
  </si>
  <si>
    <t>Define Vision</t>
  </si>
  <si>
    <t>Detail Requirements</t>
  </si>
  <si>
    <t>Find and Outline Requirements</t>
  </si>
  <si>
    <t>Work Product</t>
  </si>
  <si>
    <t>Vision</t>
  </si>
  <si>
    <t>Actor</t>
  </si>
  <si>
    <t>Use Case</t>
  </si>
  <si>
    <t>Requirements</t>
  </si>
  <si>
    <t>Guideline</t>
  </si>
  <si>
    <t>Concept</t>
  </si>
  <si>
    <t>Checklist</t>
  </si>
  <si>
    <t>Detail Use Cases and Scenarios</t>
  </si>
  <si>
    <t>Name</t>
  </si>
  <si>
    <t>Item Type</t>
  </si>
  <si>
    <t>Architect</t>
  </si>
  <si>
    <t>Architectural Proof-of-Concept</t>
  </si>
  <si>
    <t>Component</t>
  </si>
  <si>
    <t>Patterns</t>
  </si>
  <si>
    <t>Using Patterns</t>
  </si>
  <si>
    <t>Practice</t>
  </si>
  <si>
    <t>Developer</t>
  </si>
  <si>
    <t>Implement Developer Tests</t>
  </si>
  <si>
    <t>Implement Solution</t>
  </si>
  <si>
    <t>Integrate and Create Build</t>
  </si>
  <si>
    <t>Prototype the User Interface</t>
  </si>
  <si>
    <t>Run Developer Tests</t>
  </si>
  <si>
    <t>Build</t>
  </si>
  <si>
    <t>Developer Test</t>
  </si>
  <si>
    <t>Implementation</t>
  </si>
  <si>
    <t>UI Prototype</t>
  </si>
  <si>
    <t>Test First Design</t>
  </si>
  <si>
    <t>Unit Test</t>
  </si>
  <si>
    <t>Tester</t>
  </si>
  <si>
    <t>Create Test Case</t>
  </si>
  <si>
    <t>Evaluate Test Results</t>
  </si>
  <si>
    <t>Implement Tests</t>
  </si>
  <si>
    <t>Run Tests</t>
  </si>
  <si>
    <t>Test Case</t>
  </si>
  <si>
    <t>Test Data</t>
  </si>
  <si>
    <t>Test Log</t>
  </si>
  <si>
    <t>Test Script</t>
  </si>
  <si>
    <t>Types of Test</t>
  </si>
  <si>
    <t>Failure Analysis and Report Creation</t>
  </si>
  <si>
    <t>Maintaining Automated Test Suite</t>
  </si>
  <si>
    <t>Programming Automated Tests</t>
  </si>
  <si>
    <t>Test Suite</t>
  </si>
  <si>
    <t>Project Manager</t>
  </si>
  <si>
    <t>Assign Work</t>
  </si>
  <si>
    <t>Building Effective Teams</t>
  </si>
  <si>
    <t>Managing Risk</t>
  </si>
  <si>
    <t>Assess Results</t>
  </si>
  <si>
    <t>Close Out Project</t>
  </si>
  <si>
    <t>Initiate Iteration</t>
  </si>
  <si>
    <t>Monitor and Control Project</t>
  </si>
  <si>
    <t>Plan Iteration</t>
  </si>
  <si>
    <t>Plan the Project</t>
  </si>
  <si>
    <t>Iteration Plan</t>
  </si>
  <si>
    <t>Project Plan</t>
  </si>
  <si>
    <t>Status Assessment</t>
  </si>
  <si>
    <t>Work Items List</t>
  </si>
  <si>
    <t>Risk</t>
  </si>
  <si>
    <t>Metrics</t>
  </si>
  <si>
    <t>Estimation</t>
  </si>
  <si>
    <t>Risk List</t>
  </si>
  <si>
    <t>Staffing Project</t>
  </si>
  <si>
    <t>Any Role</t>
  </si>
  <si>
    <t>Supporting Material</t>
  </si>
  <si>
    <t>Getting Started</t>
  </si>
  <si>
    <t>Overview</t>
  </si>
  <si>
    <t>References</t>
  </si>
  <si>
    <t>Change Requests</t>
  </si>
  <si>
    <t>Prototype</t>
  </si>
  <si>
    <t>Stakeholder</t>
  </si>
  <si>
    <t>Discipline</t>
  </si>
  <si>
    <t>Work Product Kind</t>
  </si>
  <si>
    <t>Architecture</t>
  </si>
  <si>
    <t>Change Management</t>
  </si>
  <si>
    <t>Development</t>
  </si>
  <si>
    <t>Test</t>
  </si>
  <si>
    <t>Assessment</t>
  </si>
  <si>
    <t>Infrastructure</t>
  </si>
  <si>
    <t>Model</t>
  </si>
  <si>
    <t>Model Element</t>
  </si>
  <si>
    <t>Plan</t>
  </si>
  <si>
    <t>Project Data</t>
  </si>
  <si>
    <t>Solution</t>
  </si>
  <si>
    <t>Specification</t>
  </si>
  <si>
    <t>View</t>
  </si>
  <si>
    <t>Team</t>
  </si>
  <si>
    <t>Phase Iteration Template</t>
  </si>
  <si>
    <t>Construction Phase Iteration</t>
  </si>
  <si>
    <t>Elaboration Phase Iteration</t>
  </si>
  <si>
    <t>Inception Phase Iteration</t>
  </si>
  <si>
    <t>Transition Phase Iteration</t>
  </si>
  <si>
    <t>Assess and Close Out Project</t>
  </si>
  <si>
    <t>Assess and Plan Iteration</t>
  </si>
  <si>
    <t>Define Architecture</t>
  </si>
  <si>
    <t>Determine Architectural Feasibility</t>
  </si>
  <si>
    <t>Develop Solution</t>
  </si>
  <si>
    <t>Initiate Project</t>
  </si>
  <si>
    <t>Manage Changes</t>
  </si>
  <si>
    <t>Manage Iteration</t>
  </si>
  <si>
    <t>Manage Requirements</t>
  </si>
  <si>
    <t>Total</t>
  </si>
  <si>
    <t>CM</t>
  </si>
  <si>
    <t>PM</t>
  </si>
  <si>
    <t>General</t>
  </si>
  <si>
    <t>Guidance</t>
  </si>
  <si>
    <t>Design</t>
  </si>
  <si>
    <t>Conduct Review/Concurrence</t>
  </si>
  <si>
    <t>New</t>
  </si>
  <si>
    <t>Refine Architecture</t>
  </si>
  <si>
    <t>Chris Sibbald, Telelogic</t>
  </si>
  <si>
    <t>Steve Adolph, UBC</t>
  </si>
  <si>
    <t>Brian G. Lyons, Number Six Software</t>
  </si>
  <si>
    <t>Test Ideas</t>
  </si>
  <si>
    <t>Mark Dickson, Xansa</t>
  </si>
  <si>
    <t>Brian G. Lyons, Number Six Software, Inc.</t>
  </si>
  <si>
    <t>Design the Solution</t>
  </si>
  <si>
    <t>Design the Solution (vm)</t>
  </si>
  <si>
    <t>Design Component</t>
  </si>
  <si>
    <t>Use-Case Realization</t>
  </si>
  <si>
    <t>Use-Case Realizations</t>
  </si>
  <si>
    <t>Refactoring</t>
  </si>
  <si>
    <t>Design Components Representation</t>
  </si>
  <si>
    <t>Continuous Integration</t>
  </si>
  <si>
    <t>Promoting Builds</t>
  </si>
  <si>
    <t>User-Interface Prototype</t>
  </si>
  <si>
    <t>Bug</t>
  </si>
  <si>
    <t>Status</t>
  </si>
  <si>
    <t>Developer (vm)</t>
  </si>
  <si>
    <t>Assigned</t>
  </si>
  <si>
    <t>Design (vm)</t>
  </si>
  <si>
    <t>Entity Control Boundary Pattern</t>
  </si>
  <si>
    <t>Resolved</t>
  </si>
  <si>
    <t>Closed</t>
  </si>
  <si>
    <t>Verified</t>
  </si>
  <si>
    <t>Reopened</t>
  </si>
  <si>
    <t>Unconfirmed</t>
  </si>
  <si>
    <t>Burndown Work Area:</t>
  </si>
  <si>
    <t>Date</t>
  </si>
  <si>
    <t>Remaining Bugs (New + Assigned + Reopened)</t>
  </si>
  <si>
    <t>Committer:</t>
  </si>
  <si>
    <t>Achieving Concurrence</t>
  </si>
  <si>
    <t>Find and Outline Actors and Use Cases</t>
  </si>
  <si>
    <t>Writing Good Requirements</t>
  </si>
  <si>
    <t>Milestone</t>
  </si>
  <si>
    <t>Assign Changes to Iteration</t>
  </si>
  <si>
    <t>Iteration Planning</t>
  </si>
  <si>
    <t>Prioritizing Work</t>
  </si>
  <si>
    <t>Time Boxed Iterations</t>
  </si>
  <si>
    <t>Type and Frequency of Assessments</t>
  </si>
  <si>
    <t>Types of Metrics</t>
  </si>
  <si>
    <t>Chris Armstrong, APG</t>
  </si>
  <si>
    <t>CLOSED</t>
  </si>
  <si>
    <t>Use Case Formats</t>
  </si>
  <si>
    <t>Qualities of Good Requirements</t>
  </si>
  <si>
    <t>Analyst</t>
  </si>
  <si>
    <t>Supporting Requirements</t>
  </si>
  <si>
    <t>Traceability</t>
  </si>
  <si>
    <t>Glossary</t>
  </si>
  <si>
    <t>Requirement Attributes</t>
  </si>
  <si>
    <t>Term Definition</t>
  </si>
  <si>
    <t>Requirement</t>
  </si>
  <si>
    <t>Template</t>
  </si>
  <si>
    <t>Layering</t>
  </si>
  <si>
    <t>Demonstrate Architecture</t>
  </si>
  <si>
    <t>Principle</t>
  </si>
  <si>
    <t>Workspace</t>
  </si>
  <si>
    <t>Request Change</t>
  </si>
  <si>
    <t>Artifact</t>
  </si>
  <si>
    <t>ASSIGNED</t>
  </si>
  <si>
    <t>MethodPackage</t>
  </si>
  <si>
    <t>Use Case Model</t>
  </si>
  <si>
    <t>Requirement Pitfalls</t>
  </si>
  <si>
    <t>Requirement Gathering Techniques</t>
  </si>
  <si>
    <t>NEW</t>
  </si>
  <si>
    <t>RESOLVED</t>
  </si>
  <si>
    <t>ActorGoal List</t>
  </si>
  <si>
    <t>Use Case Storyboard</t>
  </si>
  <si>
    <t>CapabilityPattern</t>
  </si>
  <si>
    <t>On-going Tasks</t>
  </si>
  <si>
    <t>Required</t>
  </si>
  <si>
    <t>Actual</t>
  </si>
  <si>
    <t>Plan: Glidepath (to be changed only at iteration ends)</t>
  </si>
  <si>
    <t>Planned</t>
  </si>
  <si>
    <t>Capability Pattern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</si>
</sst>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20" applyBorder="1" applyAlignment="1">
      <alignment/>
    </xf>
    <xf numFmtId="0" fontId="2" fillId="0" borderId="14" xfId="2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14" fontId="0" fillId="0" borderId="0" xfId="0" applyNumberFormat="1" applyAlignment="1">
      <alignment/>
    </xf>
    <xf numFmtId="0" fontId="2" fillId="0" borderId="0" xfId="20" applyAlignment="1">
      <alignment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20" applyAlignment="1">
      <alignment horizontal="left" vertical="top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775"/>
          <c:w val="0.8075"/>
          <c:h val="0.79475"/>
        </c:manualLayout>
      </c:layout>
      <c:lineChart>
        <c:grouping val="standard"/>
        <c:varyColors val="0"/>
        <c:ser>
          <c:idx val="1"/>
          <c:order val="0"/>
          <c:tx>
            <c:v>Required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/>
            </c:strRef>
          </c:cat>
          <c:val>
            <c:numRef>
              <c:f>Burndown!$C$6:$S$6</c:f>
              <c:numCache/>
            </c:numRef>
          </c:val>
          <c:smooth val="0"/>
        </c:ser>
        <c:ser>
          <c:idx val="0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/>
            </c:strRef>
          </c:cat>
          <c:val>
            <c:numRef>
              <c:f>Burndown!$C$4:$S$4</c:f>
              <c:numCache/>
            </c:numRef>
          </c:val>
          <c:smooth val="0"/>
        </c:ser>
        <c:ser>
          <c:idx val="2"/>
          <c:order val="2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Burndown!$C$5:$S$5</c:f>
              <c:numCache/>
            </c:numRef>
          </c:val>
          <c:smooth val="0"/>
        </c:ser>
        <c:marker val="1"/>
        <c:axId val="1854969"/>
        <c:axId val="23784618"/>
      </c:lineChart>
      <c:dateAx>
        <c:axId val="185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84618"/>
        <c:crosses val="autoZero"/>
        <c:auto val="0"/>
        <c:noMultiLvlLbl val="0"/>
      </c:dateAx>
      <c:valAx>
        <c:axId val="23784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725"/>
          <c:y val="0.0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'Method Statistics'!$B$22:$B$28</c:f>
              <c:strCache/>
            </c:strRef>
          </c:cat>
          <c:val>
            <c:numRef>
              <c:f>'Method Statistics'!$C$22:$C$28</c:f>
              <c:numCache>
                <c:ptCount val="7"/>
                <c:pt idx="0">
                  <c:v>61</c:v>
                </c:pt>
                <c:pt idx="1">
                  <c:v>10</c:v>
                </c:pt>
                <c:pt idx="2">
                  <c:v>31</c:v>
                </c:pt>
                <c:pt idx="3">
                  <c:v>19</c:v>
                </c:pt>
                <c:pt idx="4">
                  <c:v>4</c:v>
                </c:pt>
                <c:pt idx="5">
                  <c:v>29</c:v>
                </c:pt>
                <c:pt idx="6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Requirements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Requirements!$E$78:$U$78</c:f>
              <c:strCache>
                <c:ptCount val="17"/>
                <c:pt idx="0">
                  <c:v>38882</c:v>
                </c:pt>
                <c:pt idx="1">
                  <c:v>38889</c:v>
                </c:pt>
                <c:pt idx="2">
                  <c:v>38896</c:v>
                </c:pt>
                <c:pt idx="3">
                  <c:v>38903</c:v>
                </c:pt>
                <c:pt idx="4">
                  <c:v>38910</c:v>
                </c:pt>
                <c:pt idx="5">
                  <c:v>38917</c:v>
                </c:pt>
                <c:pt idx="6">
                  <c:v>38924</c:v>
                </c:pt>
                <c:pt idx="7">
                  <c:v>38931</c:v>
                </c:pt>
                <c:pt idx="8">
                  <c:v>38938</c:v>
                </c:pt>
                <c:pt idx="9">
                  <c:v>38945</c:v>
                </c:pt>
                <c:pt idx="10">
                  <c:v>38952</c:v>
                </c:pt>
                <c:pt idx="11">
                  <c:v>38959</c:v>
                </c:pt>
                <c:pt idx="12">
                  <c:v>38966</c:v>
                </c:pt>
                <c:pt idx="13">
                  <c:v>38973</c:v>
                </c:pt>
                <c:pt idx="14">
                  <c:v>38980</c:v>
                </c:pt>
                <c:pt idx="15">
                  <c:v>38987</c:v>
                </c:pt>
                <c:pt idx="16">
                  <c:v>38994</c:v>
                </c:pt>
              </c:strCache>
            </c:strRef>
          </c:cat>
          <c:val>
            <c:numRef>
              <c:f>Requirements!$E$79:$U$79</c:f>
              <c:numCache>
                <c:ptCount val="17"/>
                <c:pt idx="0">
                  <c:v>23</c:v>
                </c:pt>
                <c:pt idx="1">
                  <c:v>24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Requirements!$E$80:$U$80</c:f>
              <c:numCache>
                <c:ptCount val="17"/>
                <c:pt idx="0">
                  <c:v>23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4595595"/>
        <c:axId val="64333468"/>
      </c:lineChart>
      <c:dateAx>
        <c:axId val="24595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33468"/>
        <c:crosses val="autoZero"/>
        <c:auto val="0"/>
        <c:noMultiLvlLbl val="0"/>
      </c:dateAx>
      <c:valAx>
        <c:axId val="64333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95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Architecture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Architecture!$E$28:$U$28</c:f>
              <c:strCache/>
            </c:strRef>
          </c:cat>
          <c:val>
            <c:numRef>
              <c:f>Architecture!$E$29:$U$29</c:f>
              <c:numCache/>
            </c:numRef>
          </c:val>
          <c:smooth val="0"/>
        </c:ser>
        <c:ser>
          <c:idx val="2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Architecture!$E$30:$U$30</c:f>
              <c:numCache/>
            </c:numRef>
          </c:val>
          <c:smooth val="0"/>
        </c:ser>
        <c:marker val="1"/>
        <c:axId val="65332189"/>
        <c:axId val="47160654"/>
      </c:lineChart>
      <c:dateAx>
        <c:axId val="6533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60654"/>
        <c:crosses val="autoZero"/>
        <c:auto val="0"/>
        <c:noMultiLvlLbl val="0"/>
      </c:dateAx>
      <c:valAx>
        <c:axId val="4716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32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Development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1225"/>
          <c:w val="0.819"/>
          <c:h val="0.705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Development!$E$47:$U$47</c:f>
              <c:strCache/>
            </c:strRef>
          </c:cat>
          <c:val>
            <c:numRef>
              <c:f>Development!$E$48:$U$48</c:f>
              <c:numCache/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Development!$E$49:$U$49</c:f>
              <c:numCache/>
            </c:numRef>
          </c:val>
          <c:smooth val="0"/>
        </c:ser>
        <c:marker val="1"/>
        <c:axId val="29170671"/>
        <c:axId val="20076736"/>
      </c:lineChart>
      <c:dateAx>
        <c:axId val="2917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6736"/>
        <c:crosses val="autoZero"/>
        <c:auto val="0"/>
        <c:noMultiLvlLbl val="0"/>
      </c:dateAx>
      <c:valAx>
        <c:axId val="20076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70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Bugs Remaining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Test!$E$34:$U$34</c:f>
              <c:strCache>
                <c:ptCount val="17"/>
                <c:pt idx="0">
                  <c:v>38882</c:v>
                </c:pt>
                <c:pt idx="1">
                  <c:v>38888</c:v>
                </c:pt>
                <c:pt idx="2">
                  <c:v>38896</c:v>
                </c:pt>
                <c:pt idx="3">
                  <c:v>38903</c:v>
                </c:pt>
                <c:pt idx="4">
                  <c:v>38910</c:v>
                </c:pt>
                <c:pt idx="5">
                  <c:v>38917</c:v>
                </c:pt>
                <c:pt idx="6">
                  <c:v>38924</c:v>
                </c:pt>
                <c:pt idx="7">
                  <c:v>38931</c:v>
                </c:pt>
                <c:pt idx="8">
                  <c:v>38938</c:v>
                </c:pt>
                <c:pt idx="9">
                  <c:v>38945</c:v>
                </c:pt>
                <c:pt idx="10">
                  <c:v>38952</c:v>
                </c:pt>
                <c:pt idx="11">
                  <c:v>38959</c:v>
                </c:pt>
                <c:pt idx="12">
                  <c:v>38966</c:v>
                </c:pt>
                <c:pt idx="13">
                  <c:v>38973</c:v>
                </c:pt>
                <c:pt idx="14">
                  <c:v>38980</c:v>
                </c:pt>
                <c:pt idx="15">
                  <c:v>38987</c:v>
                </c:pt>
                <c:pt idx="16">
                  <c:v>38994</c:v>
                </c:pt>
              </c:strCache>
            </c:strRef>
          </c:cat>
          <c:val>
            <c:numRef>
              <c:f>Test!$E$35:$U$35</c:f>
              <c:numCache>
                <c:ptCount val="17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Test!$E$36:$U$36</c:f>
              <c:numCache>
                <c:ptCount val="17"/>
                <c:pt idx="0">
                  <c:v>23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4235969"/>
        <c:axId val="20078834"/>
      </c:lineChart>
      <c:dateAx>
        <c:axId val="44235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8834"/>
        <c:crosses val="autoZero"/>
        <c:auto val="0"/>
        <c:noMultiLvlLbl val="0"/>
      </c:dateAx>
      <c:valAx>
        <c:axId val="2007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35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Change_Management!$E$24:$U$24</c:f>
              <c:strCache/>
            </c:strRef>
          </c:cat>
          <c:val>
            <c:numRef>
              <c:f>Change_Management!$E$25:$U$25</c:f>
              <c:numCache/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Change_Management!$E$26:$U$26</c:f>
              <c:numCache/>
            </c:numRef>
          </c:val>
          <c:smooth val="0"/>
        </c:ser>
        <c:marker val="1"/>
        <c:axId val="44338771"/>
        <c:axId val="25116132"/>
      </c:lineChart>
      <c:dateAx>
        <c:axId val="44338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16132"/>
        <c:crosses val="autoZero"/>
        <c:auto val="0"/>
        <c:noMultiLvlLbl val="0"/>
      </c:dateAx>
      <c:valAx>
        <c:axId val="2511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38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Project_Management!$E$47:$U$47</c:f>
              <c:strCache>
                <c:ptCount val="17"/>
                <c:pt idx="0">
                  <c:v>38882</c:v>
                </c:pt>
                <c:pt idx="1">
                  <c:v>38888</c:v>
                </c:pt>
                <c:pt idx="2">
                  <c:v>38896</c:v>
                </c:pt>
                <c:pt idx="3">
                  <c:v>38903</c:v>
                </c:pt>
                <c:pt idx="4">
                  <c:v>38910</c:v>
                </c:pt>
                <c:pt idx="5">
                  <c:v>38917</c:v>
                </c:pt>
                <c:pt idx="6">
                  <c:v>38924</c:v>
                </c:pt>
                <c:pt idx="7">
                  <c:v>38931</c:v>
                </c:pt>
                <c:pt idx="8">
                  <c:v>38938</c:v>
                </c:pt>
                <c:pt idx="9">
                  <c:v>38945</c:v>
                </c:pt>
                <c:pt idx="10">
                  <c:v>38952</c:v>
                </c:pt>
                <c:pt idx="11">
                  <c:v>38959</c:v>
                </c:pt>
                <c:pt idx="12">
                  <c:v>38966</c:v>
                </c:pt>
                <c:pt idx="13">
                  <c:v>38973</c:v>
                </c:pt>
                <c:pt idx="14">
                  <c:v>38980</c:v>
                </c:pt>
                <c:pt idx="15">
                  <c:v>38987</c:v>
                </c:pt>
                <c:pt idx="16">
                  <c:v>38994</c:v>
                </c:pt>
              </c:strCache>
            </c:strRef>
          </c:cat>
          <c:val>
            <c:numRef>
              <c:f>Project_Management!$E$48:$U$48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Project_Management!$E$49:$U$49</c:f>
              <c:numCache>
                <c:ptCount val="17"/>
                <c:pt idx="0">
                  <c:v>23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2730917"/>
        <c:axId val="40073110"/>
      </c:lineChart>
      <c:dateAx>
        <c:axId val="22730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3110"/>
        <c:crosses val="autoZero"/>
        <c:auto val="0"/>
        <c:noMultiLvlLbl val="0"/>
      </c:dateAx>
      <c:valAx>
        <c:axId val="40073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30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Overarching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General!$E$37:$U$37</c:f>
              <c:strCache>
                <c:ptCount val="17"/>
                <c:pt idx="0">
                  <c:v>38882</c:v>
                </c:pt>
                <c:pt idx="1">
                  <c:v>38888</c:v>
                </c:pt>
                <c:pt idx="2">
                  <c:v>38896</c:v>
                </c:pt>
                <c:pt idx="3">
                  <c:v>38903</c:v>
                </c:pt>
                <c:pt idx="4">
                  <c:v>38910</c:v>
                </c:pt>
                <c:pt idx="5">
                  <c:v>38917</c:v>
                </c:pt>
                <c:pt idx="6">
                  <c:v>38924</c:v>
                </c:pt>
                <c:pt idx="7">
                  <c:v>38931</c:v>
                </c:pt>
                <c:pt idx="8">
                  <c:v>38938</c:v>
                </c:pt>
                <c:pt idx="9">
                  <c:v>38945</c:v>
                </c:pt>
                <c:pt idx="10">
                  <c:v>38952</c:v>
                </c:pt>
                <c:pt idx="11">
                  <c:v>38959</c:v>
                </c:pt>
                <c:pt idx="12">
                  <c:v>38966</c:v>
                </c:pt>
                <c:pt idx="13">
                  <c:v>38973</c:v>
                </c:pt>
                <c:pt idx="14">
                  <c:v>38980</c:v>
                </c:pt>
                <c:pt idx="15">
                  <c:v>38987</c:v>
                </c:pt>
                <c:pt idx="16">
                  <c:v>38994</c:v>
                </c:pt>
              </c:strCache>
            </c:strRef>
          </c:cat>
          <c:val>
            <c:numRef>
              <c:f>General!$E$38:$U$38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General!$E$39:$U$39</c:f>
              <c:numCache>
                <c:ptCount val="17"/>
                <c:pt idx="0">
                  <c:v>23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7425335"/>
        <c:axId val="48535048"/>
      </c:lineChart>
      <c:dateAx>
        <c:axId val="1742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35048"/>
        <c:crosses val="autoZero"/>
        <c:auto val="0"/>
        <c:noMultiLvlLbl val="0"/>
      </c:dateAx>
      <c:valAx>
        <c:axId val="48535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25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clipse.org/epf/" TargetMode="External" /><Relationship Id="rId3" Type="http://schemas.openxmlformats.org/officeDocument/2006/relationships/hyperlink" Target="http://www.eclipse.org/epf/" TargetMode="External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6</xdr:row>
      <xdr:rowOff>123825</xdr:rowOff>
    </xdr:to>
    <xdr:pic>
      <xdr:nvPicPr>
        <xdr:cNvPr id="1" name="Picture 3" descr="EPF logo">
          <a:hlinkClick r:id="rId3"/>
        </xdr:cNvPr>
        <xdr:cNvPicPr preferRelativeResize="1">
          <a:picLocks noChangeAspect="1"/>
        </xdr:cNvPicPr>
      </xdr:nvPicPr>
      <xdr:blipFill>
        <a:blip r:embed="rId1"/>
        <a:srcRect b="20138"/>
        <a:stretch>
          <a:fillRect/>
        </a:stretch>
      </xdr:blipFill>
      <xdr:spPr>
        <a:xfrm>
          <a:off x="0" y="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</xdr:colOff>
      <xdr:row>6</xdr:row>
      <xdr:rowOff>47625</xdr:rowOff>
    </xdr:from>
    <xdr:ext cx="8315325" cy="4038600"/>
    <xdr:graphicFrame>
      <xdr:nvGraphicFramePr>
        <xdr:cNvPr id="2" name="Chart 4"/>
        <xdr:cNvGraphicFramePr/>
      </xdr:nvGraphicFramePr>
      <xdr:xfrm>
        <a:off x="1447800" y="1019175"/>
        <a:ext cx="831532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076700" cy="3067050"/>
    <xdr:graphicFrame>
      <xdr:nvGraphicFramePr>
        <xdr:cNvPr id="1" name="Chart 1"/>
        <xdr:cNvGraphicFramePr/>
      </xdr:nvGraphicFramePr>
      <xdr:xfrm>
        <a:off x="276225" y="171450"/>
        <a:ext cx="4076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80</xdr:row>
      <xdr:rowOff>76200</xdr:rowOff>
    </xdr:from>
    <xdr:to>
      <xdr:col>8</xdr:col>
      <xdr:colOff>514350</xdr:colOff>
      <xdr:row>101</xdr:row>
      <xdr:rowOff>142875</xdr:rowOff>
    </xdr:to>
    <xdr:graphicFrame>
      <xdr:nvGraphicFramePr>
        <xdr:cNvPr id="1" name="Chart 18"/>
        <xdr:cNvGraphicFramePr/>
      </xdr:nvGraphicFramePr>
      <xdr:xfrm>
        <a:off x="685800" y="12944475"/>
        <a:ext cx="6858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30</xdr:row>
      <xdr:rowOff>104775</xdr:rowOff>
    </xdr:from>
    <xdr:to>
      <xdr:col>9</xdr:col>
      <xdr:colOff>495300</xdr:colOff>
      <xdr:row>54</xdr:row>
      <xdr:rowOff>47625</xdr:rowOff>
    </xdr:to>
    <xdr:graphicFrame>
      <xdr:nvGraphicFramePr>
        <xdr:cNvPr id="1" name="Chart 24"/>
        <xdr:cNvGraphicFramePr/>
      </xdr:nvGraphicFramePr>
      <xdr:xfrm>
        <a:off x="847725" y="4895850"/>
        <a:ext cx="6457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50</xdr:row>
      <xdr:rowOff>85725</xdr:rowOff>
    </xdr:from>
    <xdr:to>
      <xdr:col>10</xdr:col>
      <xdr:colOff>76200</xdr:colOff>
      <xdr:row>73</xdr:row>
      <xdr:rowOff>76200</xdr:rowOff>
    </xdr:to>
    <xdr:graphicFrame>
      <xdr:nvGraphicFramePr>
        <xdr:cNvPr id="1" name="Chart 1"/>
        <xdr:cNvGraphicFramePr/>
      </xdr:nvGraphicFramePr>
      <xdr:xfrm>
        <a:off x="1943100" y="8096250"/>
        <a:ext cx="6457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36</xdr:row>
      <xdr:rowOff>114300</xdr:rowOff>
    </xdr:from>
    <xdr:to>
      <xdr:col>8</xdr:col>
      <xdr:colOff>323850</xdr:colOff>
      <xdr:row>59</xdr:row>
      <xdr:rowOff>66675</xdr:rowOff>
    </xdr:to>
    <xdr:graphicFrame>
      <xdr:nvGraphicFramePr>
        <xdr:cNvPr id="1" name="Chart 15"/>
        <xdr:cNvGraphicFramePr/>
      </xdr:nvGraphicFramePr>
      <xdr:xfrm>
        <a:off x="323850" y="5972175"/>
        <a:ext cx="61055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26</xdr:row>
      <xdr:rowOff>104775</xdr:rowOff>
    </xdr:from>
    <xdr:to>
      <xdr:col>10</xdr:col>
      <xdr:colOff>419100</xdr:colOff>
      <xdr:row>48</xdr:row>
      <xdr:rowOff>66675</xdr:rowOff>
    </xdr:to>
    <xdr:graphicFrame>
      <xdr:nvGraphicFramePr>
        <xdr:cNvPr id="1" name="Chart 24"/>
        <xdr:cNvGraphicFramePr/>
      </xdr:nvGraphicFramePr>
      <xdr:xfrm>
        <a:off x="1809750" y="4314825"/>
        <a:ext cx="66579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49</xdr:row>
      <xdr:rowOff>95250</xdr:rowOff>
    </xdr:from>
    <xdr:to>
      <xdr:col>8</xdr:col>
      <xdr:colOff>561975</xdr:colOff>
      <xdr:row>73</xdr:row>
      <xdr:rowOff>57150</xdr:rowOff>
    </xdr:to>
    <xdr:graphicFrame>
      <xdr:nvGraphicFramePr>
        <xdr:cNvPr id="1" name="Chart 1"/>
        <xdr:cNvGraphicFramePr/>
      </xdr:nvGraphicFramePr>
      <xdr:xfrm>
        <a:off x="952500" y="7972425"/>
        <a:ext cx="6457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40</xdr:row>
      <xdr:rowOff>0</xdr:rowOff>
    </xdr:from>
    <xdr:to>
      <xdr:col>11</xdr:col>
      <xdr:colOff>523875</xdr:colOff>
      <xdr:row>63</xdr:row>
      <xdr:rowOff>104775</xdr:rowOff>
    </xdr:to>
    <xdr:graphicFrame>
      <xdr:nvGraphicFramePr>
        <xdr:cNvPr id="1" name="Chart 18"/>
        <xdr:cNvGraphicFramePr/>
      </xdr:nvGraphicFramePr>
      <xdr:xfrm>
        <a:off x="2009775" y="6410325"/>
        <a:ext cx="6457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4895" TargetMode="External" /><Relationship Id="rId2" Type="http://schemas.openxmlformats.org/officeDocument/2006/relationships/hyperlink" Target="https://bugs.eclipse.org/bugs/show_bug.cgi?id=134915" TargetMode="External" /><Relationship Id="rId3" Type="http://schemas.openxmlformats.org/officeDocument/2006/relationships/hyperlink" Target="https://bugs.eclipse.org/bugs/show_bug.cgi?id=140073" TargetMode="External" /><Relationship Id="rId4" Type="http://schemas.openxmlformats.org/officeDocument/2006/relationships/hyperlink" Target="https://bugs.eclipse.org/bugs/show_bug.cgi?id=140840" TargetMode="External" /><Relationship Id="rId5" Type="http://schemas.openxmlformats.org/officeDocument/2006/relationships/hyperlink" Target="https://bugs.eclipse.org/bugs/show_bug.cgi?id=140844" TargetMode="External" /><Relationship Id="rId6" Type="http://schemas.openxmlformats.org/officeDocument/2006/relationships/hyperlink" Target="https://bugs.eclipse.org/bugs/show_bug.cgi?id=140846" TargetMode="External" /><Relationship Id="rId7" Type="http://schemas.openxmlformats.org/officeDocument/2006/relationships/hyperlink" Target="https://bugs.eclipse.org/bugs/show_bug.cgi?id=140847" TargetMode="External" /><Relationship Id="rId8" Type="http://schemas.openxmlformats.org/officeDocument/2006/relationships/hyperlink" Target="https://bugs.eclipse.org/bugs/show_bug.cgi?id=140848" TargetMode="External" /><Relationship Id="rId9" Type="http://schemas.openxmlformats.org/officeDocument/2006/relationships/hyperlink" Target="https://bugs.eclipse.org/bugs/show_bug.cgi?id=140850" TargetMode="External" /><Relationship Id="rId10" Type="http://schemas.openxmlformats.org/officeDocument/2006/relationships/hyperlink" Target="https://bugs.eclipse.org/bugs/show_bug.cgi?id=140852" TargetMode="External" /><Relationship Id="rId11" Type="http://schemas.openxmlformats.org/officeDocument/2006/relationships/hyperlink" Target="https://bugs.eclipse.org/bugs/show_bug.cgi?id=140856" TargetMode="External" /><Relationship Id="rId12" Type="http://schemas.openxmlformats.org/officeDocument/2006/relationships/hyperlink" Target="https://bugs.eclipse.org/bugs/show_bug.cgi?id=140858" TargetMode="External" /><Relationship Id="rId13" Type="http://schemas.openxmlformats.org/officeDocument/2006/relationships/hyperlink" Target="https://bugs.eclipse.org/bugs/show_bug.cgi?id=140859" TargetMode="External" /><Relationship Id="rId14" Type="http://schemas.openxmlformats.org/officeDocument/2006/relationships/hyperlink" Target="https://bugs.eclipse.org/bugs/show_bug.cgi?id=140865" TargetMode="External" /><Relationship Id="rId15" Type="http://schemas.openxmlformats.org/officeDocument/2006/relationships/hyperlink" Target="https://bugs.eclipse.org/bugs/show_bug.cgi?id=140867" TargetMode="External" /><Relationship Id="rId16" Type="http://schemas.openxmlformats.org/officeDocument/2006/relationships/hyperlink" Target="https://bugs.eclipse.org/bugs/show_bug.cgi?id=140871" TargetMode="External" /><Relationship Id="rId17" Type="http://schemas.openxmlformats.org/officeDocument/2006/relationships/hyperlink" Target="https://bugs.eclipse.org/bugs/show_bug.cgi?id=141624" TargetMode="External" /><Relationship Id="rId18" Type="http://schemas.openxmlformats.org/officeDocument/2006/relationships/hyperlink" Target="https://bugs.eclipse.org/bugs/show_bug.cgi?id=143741" TargetMode="External" /><Relationship Id="rId19" Type="http://schemas.openxmlformats.org/officeDocument/2006/relationships/hyperlink" Target="https://bugs.eclipse.org/bugs/show_bug.cgi?id=144235" TargetMode="External" /><Relationship Id="rId20" Type="http://schemas.openxmlformats.org/officeDocument/2006/relationships/hyperlink" Target="https://bugs.eclipse.org/bugs/show_bug.cgi?id=145773" TargetMode="External" /><Relationship Id="rId21" Type="http://schemas.openxmlformats.org/officeDocument/2006/relationships/hyperlink" Target="https://bugs.eclipse.org/bugs/show_bug.cgi?id=147349" TargetMode="External" /><Relationship Id="rId22" Type="http://schemas.openxmlformats.org/officeDocument/2006/relationships/hyperlink" Target="https://bugs.eclipse.org/bugs/show_bug.cgi?id=147351" TargetMode="External" /><Relationship Id="rId23" Type="http://schemas.openxmlformats.org/officeDocument/2006/relationships/hyperlink" Target="https://bugs.eclipse.org/bugs/show_bug.cgi?id=147354" TargetMode="External" /><Relationship Id="rId24" Type="http://schemas.openxmlformats.org/officeDocument/2006/relationships/hyperlink" Target="https://bugs.eclipse.org/bugs/show_bug.cgi?id=147356" TargetMode="External" /><Relationship Id="rId25" Type="http://schemas.openxmlformats.org/officeDocument/2006/relationships/hyperlink" Target="https://bugs.eclipse.org/bugs/show_bug.cgi?id=147431" TargetMode="External" /><Relationship Id="rId26" Type="http://schemas.openxmlformats.org/officeDocument/2006/relationships/hyperlink" Target="https://bugs.eclipse.org/bugs/show_bug.cgi?id=140073" TargetMode="External" /><Relationship Id="rId27" Type="http://schemas.openxmlformats.org/officeDocument/2006/relationships/hyperlink" Target="https://bugs.eclipse.org/bugs/show_bug.cgi?id=140073" TargetMode="External" /><Relationship Id="rId28" Type="http://schemas.openxmlformats.org/officeDocument/2006/relationships/hyperlink" Target="https://bugs.eclipse.org/bugs/show_bug.cgi?id=140073" TargetMode="External" /><Relationship Id="rId29" Type="http://schemas.openxmlformats.org/officeDocument/2006/relationships/hyperlink" Target="https://bugs.eclipse.org/bugs/show_bug.cgi?id=140073" TargetMode="External" /><Relationship Id="rId30" Type="http://schemas.openxmlformats.org/officeDocument/2006/relationships/hyperlink" Target="https://bugs.eclipse.org/bugs/show_bug.cgi?id=147349" TargetMode="External" /><Relationship Id="rId31" Type="http://schemas.openxmlformats.org/officeDocument/2006/relationships/hyperlink" Target="https://bugs.eclipse.org/bugs/show_bug.cgi?id=147349" TargetMode="External" /><Relationship Id="rId32" Type="http://schemas.openxmlformats.org/officeDocument/2006/relationships/hyperlink" Target="https://bugs.eclipse.org/bugs/show_bug.cgi?id=135941" TargetMode="External" /><Relationship Id="rId33" Type="http://schemas.openxmlformats.org/officeDocument/2006/relationships/hyperlink" Target="https://bugs.eclipse.org/bugs/show_bug.cgi?id=135941" TargetMode="External" /><Relationship Id="rId34" Type="http://schemas.openxmlformats.org/officeDocument/2006/relationships/hyperlink" Target="https://bugs.eclipse.org/bugs/show_bug.cgi?id=140073" TargetMode="External" /><Relationship Id="rId35" Type="http://schemas.openxmlformats.org/officeDocument/2006/relationships/hyperlink" Target="https://bugs.eclipse.org/bugs/show_bug.cgi?id=140073" TargetMode="External" /><Relationship Id="rId36" Type="http://schemas.openxmlformats.org/officeDocument/2006/relationships/hyperlink" Target="https://bugs.eclipse.org/bugs/show_bug.cgi?id=140073" TargetMode="External" /><Relationship Id="rId37" Type="http://schemas.openxmlformats.org/officeDocument/2006/relationships/hyperlink" Target="https://bugs.eclipse.org/bugs/show_bug.cgi?id=140073" TargetMode="External" /><Relationship Id="rId38" Type="http://schemas.openxmlformats.org/officeDocument/2006/relationships/hyperlink" Target="https://bugs.eclipse.org/bugs/show_bug.cgi?id=140073" TargetMode="External" /><Relationship Id="rId39" Type="http://schemas.openxmlformats.org/officeDocument/2006/relationships/hyperlink" Target="https://bugs.eclipse.org/bugs/show_bug.cgi?id=140073" TargetMode="External" /><Relationship Id="rId40" Type="http://schemas.openxmlformats.org/officeDocument/2006/relationships/hyperlink" Target="https://bugs.eclipse.org/bugs/show_bug.cgi?id=140073" TargetMode="External" /><Relationship Id="rId41" Type="http://schemas.openxmlformats.org/officeDocument/2006/relationships/hyperlink" Target="https://bugs.eclipse.org/bugs/show_bug.cgi?id=140073" TargetMode="External" /><Relationship Id="rId42" Type="http://schemas.openxmlformats.org/officeDocument/2006/relationships/hyperlink" Target="https://bugs.eclipse.org/bugs/show_bug.cgi?id=140073" TargetMode="External" /><Relationship Id="rId43" Type="http://schemas.openxmlformats.org/officeDocument/2006/relationships/hyperlink" Target="https://bugs.eclipse.org/bugs/show_bug.cgi?id=140073" TargetMode="External" /><Relationship Id="rId44" Type="http://schemas.openxmlformats.org/officeDocument/2006/relationships/hyperlink" Target="https://bugs.eclipse.org/bugs/show_bug.cgi?id=140073" TargetMode="External" /><Relationship Id="rId45" Type="http://schemas.openxmlformats.org/officeDocument/2006/relationships/hyperlink" Target="https://bugs.eclipse.org/bugs/show_bug.cgi?id=140073" TargetMode="External" /><Relationship Id="rId46" Type="http://schemas.openxmlformats.org/officeDocument/2006/relationships/hyperlink" Target="https://bugs.eclipse.org/bugs/show_bug.cgi?id=143764" TargetMode="External" /><Relationship Id="rId47" Type="http://schemas.openxmlformats.org/officeDocument/2006/relationships/hyperlink" Target="https://bugs.eclipse.org/bugs/show_bug.cgi?id=143764" TargetMode="External" /><Relationship Id="rId48" Type="http://schemas.openxmlformats.org/officeDocument/2006/relationships/hyperlink" Target="https://bugs.eclipse.org/bugs/show_bug.cgi?id=143764" TargetMode="External" /><Relationship Id="rId49" Type="http://schemas.openxmlformats.org/officeDocument/2006/relationships/hyperlink" Target="https://bugs.eclipse.org/bugs/show_bug.cgi?id=143764" TargetMode="External" /><Relationship Id="rId50" Type="http://schemas.openxmlformats.org/officeDocument/2006/relationships/hyperlink" Target="https://bugs.eclipse.org/bugs/show_bug.cgi?id=143764" TargetMode="External" /><Relationship Id="rId51" Type="http://schemas.openxmlformats.org/officeDocument/2006/relationships/hyperlink" Target="https://bugs.eclipse.org/bugs/show_bug.cgi?id=143764" TargetMode="External" /><Relationship Id="rId52" Type="http://schemas.openxmlformats.org/officeDocument/2006/relationships/hyperlink" Target="https://bugs.eclipse.org/bugs/show_bug.cgi?id=143764" TargetMode="External" /><Relationship Id="rId53" Type="http://schemas.openxmlformats.org/officeDocument/2006/relationships/hyperlink" Target="https://bugs.eclipse.org/bugs/show_bug.cgi?id=143764" TargetMode="External" /><Relationship Id="rId54" Type="http://schemas.openxmlformats.org/officeDocument/2006/relationships/hyperlink" Target="https://bugs.eclipse.org/bugs/show_bug.cgi?id=143764" TargetMode="External" /><Relationship Id="rId55" Type="http://schemas.openxmlformats.org/officeDocument/2006/relationships/hyperlink" Target="https://bugs.eclipse.org/bugs/show_bug.cgi?id=143764" TargetMode="External" /><Relationship Id="rId56" Type="http://schemas.openxmlformats.org/officeDocument/2006/relationships/hyperlink" Target="https://bugs.eclipse.org/bugs/show_bug.cgi?id=143764" TargetMode="External" /><Relationship Id="rId57" Type="http://schemas.openxmlformats.org/officeDocument/2006/relationships/hyperlink" Target="https://bugs.eclipse.org/bugs/show_bug.cgi?id=143764" TargetMode="External" /><Relationship Id="rId58" Type="http://schemas.openxmlformats.org/officeDocument/2006/relationships/hyperlink" Target="https://bugs.eclipse.org/bugs/show_bug.cgi?id=143764" TargetMode="External" /><Relationship Id="rId59" Type="http://schemas.openxmlformats.org/officeDocument/2006/relationships/hyperlink" Target="https://bugs.eclipse.org/bugs/show_bug.cgi?id=143764" TargetMode="External" /><Relationship Id="rId60" Type="http://schemas.openxmlformats.org/officeDocument/2006/relationships/hyperlink" Target="https://bugs.eclipse.org/bugs/show_bug.cgi?id=143764" TargetMode="External" /><Relationship Id="rId61" Type="http://schemas.openxmlformats.org/officeDocument/2006/relationships/hyperlink" Target="https://bugs.eclipse.org/bugs/show_bug.cgi?id=134895" TargetMode="External" /><Relationship Id="rId62" Type="http://schemas.openxmlformats.org/officeDocument/2006/relationships/hyperlink" Target="https://bugs.eclipse.org/bugs/show_bug.cgi?id=145775" TargetMode="External" /><Relationship Id="rId63" Type="http://schemas.openxmlformats.org/officeDocument/2006/relationships/hyperlink" Target="https://bugs.eclipse.org/bugs/show_bug.cgi?id=147974" TargetMode="External" /><Relationship Id="rId64" Type="http://schemas.openxmlformats.org/officeDocument/2006/relationships/drawing" Target="../drawings/drawing3.xml" /><Relationship Id="rId6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3187" TargetMode="External" /><Relationship Id="rId2" Type="http://schemas.openxmlformats.org/officeDocument/2006/relationships/hyperlink" Target="https://bugs.eclipse.org/bugs/show_bug.cgi?id=143192" TargetMode="External" /><Relationship Id="rId3" Type="http://schemas.openxmlformats.org/officeDocument/2006/relationships/hyperlink" Target="https://bugs.eclipse.org/bugs/show_bug.cgi?id=143180" TargetMode="External" /><Relationship Id="rId4" Type="http://schemas.openxmlformats.org/officeDocument/2006/relationships/hyperlink" Target="https://bugs.eclipse.org/bugs/show_bug.cgi?id=143181" TargetMode="External" /><Relationship Id="rId5" Type="http://schemas.openxmlformats.org/officeDocument/2006/relationships/hyperlink" Target="https://bugs.eclipse.org/bugs/show_bug.cgi?id=143182" TargetMode="External" /><Relationship Id="rId6" Type="http://schemas.openxmlformats.org/officeDocument/2006/relationships/hyperlink" Target="https://bugs.eclipse.org/bugs/show_bug.cgi?id=143183" TargetMode="External" /><Relationship Id="rId7" Type="http://schemas.openxmlformats.org/officeDocument/2006/relationships/hyperlink" Target="https://bugs.eclipse.org/bugs/show_bug.cgi?id=143190" TargetMode="External" /><Relationship Id="rId8" Type="http://schemas.openxmlformats.org/officeDocument/2006/relationships/hyperlink" Target="https://bugs.eclipse.org/bugs/show_bug.cgi?id=143189" TargetMode="External" /><Relationship Id="rId9" Type="http://schemas.openxmlformats.org/officeDocument/2006/relationships/hyperlink" Target="https://bugs.eclipse.org/bugs/show_bug.cgi?id=143184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946" TargetMode="External" /><Relationship Id="rId2" Type="http://schemas.openxmlformats.org/officeDocument/2006/relationships/hyperlink" Target="https://bugs.eclipse.org/bugs/show_bug.cgi?id=145171" TargetMode="External" /><Relationship Id="rId3" Type="http://schemas.openxmlformats.org/officeDocument/2006/relationships/hyperlink" Target="https://bugs.eclipse.org/bugs/show_bug.cgi?id=147141" TargetMode="External" /><Relationship Id="rId4" Type="http://schemas.openxmlformats.org/officeDocument/2006/relationships/hyperlink" Target="https://bugs.eclipse.org/bugs/show_bug.cgi?id=147144" TargetMode="External" /><Relationship Id="rId5" Type="http://schemas.openxmlformats.org/officeDocument/2006/relationships/hyperlink" Target="https://bugs.eclipse.org/bugs/show_bug.cgi?id=147147" TargetMode="External" /><Relationship Id="rId6" Type="http://schemas.openxmlformats.org/officeDocument/2006/relationships/hyperlink" Target="https://bugs.eclipse.org/bugs/show_bug.cgi?id=147148" TargetMode="External" /><Relationship Id="rId7" Type="http://schemas.openxmlformats.org/officeDocument/2006/relationships/hyperlink" Target="https://bugs.eclipse.org/bugs/show_bug.cgi?id=147152" TargetMode="External" /><Relationship Id="rId8" Type="http://schemas.openxmlformats.org/officeDocument/2006/relationships/hyperlink" Target="https://bugs.eclipse.org/bugs/show_bug.cgi?id=147161" TargetMode="External" /><Relationship Id="rId9" Type="http://schemas.openxmlformats.org/officeDocument/2006/relationships/hyperlink" Target="https://bugs.eclipse.org/bugs/show_bug.cgi?id=147171" TargetMode="External" /><Relationship Id="rId10" Type="http://schemas.openxmlformats.org/officeDocument/2006/relationships/hyperlink" Target="https://bugs.eclipse.org/bugs/show_bug.cgi?id=147166" TargetMode="External" /><Relationship Id="rId11" Type="http://schemas.openxmlformats.org/officeDocument/2006/relationships/hyperlink" Target="https://bugs.eclipse.org/bugs/show_bug.cgi?id=147162" TargetMode="External" /><Relationship Id="rId12" Type="http://schemas.openxmlformats.org/officeDocument/2006/relationships/hyperlink" Target="https://bugs.eclipse.org/bugs/show_bug.cgi?id=147149" TargetMode="External" /><Relationship Id="rId13" Type="http://schemas.openxmlformats.org/officeDocument/2006/relationships/hyperlink" Target="https://bugs.eclipse.org/bugs/show_bug.cgi?id=147153" TargetMode="External" /><Relationship Id="rId14" Type="http://schemas.openxmlformats.org/officeDocument/2006/relationships/hyperlink" Target="https://bugs.eclipse.org/bugs/show_bug.cgi?id=147172" TargetMode="External" /><Relationship Id="rId15" Type="http://schemas.openxmlformats.org/officeDocument/2006/relationships/hyperlink" Target="https://bugs.eclipse.org/bugs/show_bug.cgi?id=147163" TargetMode="External" /><Relationship Id="rId16" Type="http://schemas.openxmlformats.org/officeDocument/2006/relationships/hyperlink" Target="https://bugs.eclipse.org/bugs/show_bug.cgi?id=147154" TargetMode="External" /><Relationship Id="rId17" Type="http://schemas.openxmlformats.org/officeDocument/2006/relationships/hyperlink" Target="https://bugs.eclipse.org/bugs/show_bug.cgi?id=147155" TargetMode="External" /><Relationship Id="rId18" Type="http://schemas.openxmlformats.org/officeDocument/2006/relationships/hyperlink" Target="https://bugs.eclipse.org/bugs/show_bug.cgi?id=147167" TargetMode="External" /><Relationship Id="rId19" Type="http://schemas.openxmlformats.org/officeDocument/2006/relationships/hyperlink" Target="https://bugs.eclipse.org/bugs/show_bug.cgi?id=147176" TargetMode="External" /><Relationship Id="rId20" Type="http://schemas.openxmlformats.org/officeDocument/2006/relationships/hyperlink" Target="https://bugs.eclipse.org/bugs/show_bug.cgi?id=147165" TargetMode="External" /><Relationship Id="rId21" Type="http://schemas.openxmlformats.org/officeDocument/2006/relationships/hyperlink" Target="https://bugs.eclipse.org/bugs/show_bug.cgi?id=147177" TargetMode="External" /><Relationship Id="rId22" Type="http://schemas.openxmlformats.org/officeDocument/2006/relationships/hyperlink" Target="https://bugs.eclipse.org/bugs/show_bug.cgi?id=147151" TargetMode="External" /><Relationship Id="rId23" Type="http://schemas.openxmlformats.org/officeDocument/2006/relationships/hyperlink" Target="https://bugs.eclipse.org/bugs/show_bug.cgi?id=147150" TargetMode="External" /><Relationship Id="rId24" Type="http://schemas.openxmlformats.org/officeDocument/2006/relationships/hyperlink" Target="https://bugs.eclipse.org/bugs/show_bug.cgi?id=147178" TargetMode="External" /><Relationship Id="rId25" Type="http://schemas.openxmlformats.org/officeDocument/2006/relationships/hyperlink" Target="https://bugs.eclipse.org/bugs/show_bug.cgi?id=147173" TargetMode="External" /><Relationship Id="rId26" Type="http://schemas.openxmlformats.org/officeDocument/2006/relationships/hyperlink" Target="https://bugs.eclipse.org/bugs/show_bug.cgi?id=147174" TargetMode="External" /><Relationship Id="rId27" Type="http://schemas.openxmlformats.org/officeDocument/2006/relationships/hyperlink" Target="https://bugs.eclipse.org/bugs/show_bug.cgi?id=147169" TargetMode="External" /><Relationship Id="rId28" Type="http://schemas.openxmlformats.org/officeDocument/2006/relationships/hyperlink" Target="https://bugs.eclipse.org/bugs/show_bug.cgi?id=147164" TargetMode="External" /><Relationship Id="rId29" Type="http://schemas.openxmlformats.org/officeDocument/2006/relationships/hyperlink" Target="https://bugs.eclipse.org/bugs/show_bug.cgi?id=147157" TargetMode="External" /><Relationship Id="rId30" Type="http://schemas.openxmlformats.org/officeDocument/2006/relationships/hyperlink" Target="https://bugs.eclipse.org/bugs/show_bug.cgi?id=147158" TargetMode="External" /><Relationship Id="rId31" Type="http://schemas.openxmlformats.org/officeDocument/2006/relationships/hyperlink" Target="https://bugs.eclipse.org/bugs/show_bug.cgi?id=147156" TargetMode="External" /><Relationship Id="rId3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501" TargetMode="External" /><Relationship Id="rId2" Type="http://schemas.openxmlformats.org/officeDocument/2006/relationships/hyperlink" Target="https://bugs.eclipse.org/bugs/show_bug.cgi?id=147182" TargetMode="External" /><Relationship Id="rId3" Type="http://schemas.openxmlformats.org/officeDocument/2006/relationships/hyperlink" Target="https://bugs.eclipse.org/bugs/show_bug.cgi?id=146937" TargetMode="External" /><Relationship Id="rId4" Type="http://schemas.openxmlformats.org/officeDocument/2006/relationships/hyperlink" Target="https://bugs.eclipse.org/bugs/show_bug.cgi?id=147183" TargetMode="External" /><Relationship Id="rId5" Type="http://schemas.openxmlformats.org/officeDocument/2006/relationships/hyperlink" Target="https://bugs.eclipse.org/bugs/show_bug.cgi?id=146940" TargetMode="External" /><Relationship Id="rId6" Type="http://schemas.openxmlformats.org/officeDocument/2006/relationships/hyperlink" Target="https://bugs.eclipse.org/bugs/show_bug.cgi?id=147184" TargetMode="External" /><Relationship Id="rId7" Type="http://schemas.openxmlformats.org/officeDocument/2006/relationships/hyperlink" Target="https://bugs.eclipse.org/bugs/show_bug.cgi?id=147185" TargetMode="External" /><Relationship Id="rId8" Type="http://schemas.openxmlformats.org/officeDocument/2006/relationships/hyperlink" Target="https://bugs.eclipse.org/bugs/show_bug.cgi?id=146938" TargetMode="External" /><Relationship Id="rId9" Type="http://schemas.openxmlformats.org/officeDocument/2006/relationships/hyperlink" Target="https://bugs.eclipse.org/bugs/show_bug.cgi?id=146941" TargetMode="External" /><Relationship Id="rId10" Type="http://schemas.openxmlformats.org/officeDocument/2006/relationships/hyperlink" Target="https://bugs.eclipse.org/bugs/show_bug.cgi?id=147194" TargetMode="External" /><Relationship Id="rId11" Type="http://schemas.openxmlformats.org/officeDocument/2006/relationships/hyperlink" Target="https://bugs.eclipse.org/bugs/show_bug.cgi?id=147188" TargetMode="External" /><Relationship Id="rId12" Type="http://schemas.openxmlformats.org/officeDocument/2006/relationships/hyperlink" Target="https://bugs.eclipse.org/bugs/show_bug.cgi?id=147195" TargetMode="External" /><Relationship Id="rId13" Type="http://schemas.openxmlformats.org/officeDocument/2006/relationships/hyperlink" Target="https://bugs.eclipse.org/bugs/show_bug.cgi?id=147186" TargetMode="External" /><Relationship Id="rId14" Type="http://schemas.openxmlformats.org/officeDocument/2006/relationships/hyperlink" Target="https://bugs.eclipse.org/bugs/show_bug.cgi?id=147187" TargetMode="External" /><Relationship Id="rId15" Type="http://schemas.openxmlformats.org/officeDocument/2006/relationships/hyperlink" Target="https://bugs.eclipse.org/bugs/show_bug.cgi?id=147189" TargetMode="External" /><Relationship Id="rId16" Type="http://schemas.openxmlformats.org/officeDocument/2006/relationships/hyperlink" Target="https://bugs.eclipse.org/bugs/show_bug.cgi?id=147196" TargetMode="External" /><Relationship Id="rId17" Type="http://schemas.openxmlformats.org/officeDocument/2006/relationships/hyperlink" Target="https://bugs.eclipse.org/bugs/show_bug.cgi?id=147198" TargetMode="External" /><Relationship Id="rId18" Type="http://schemas.openxmlformats.org/officeDocument/2006/relationships/hyperlink" Target="https://bugs.eclipse.org/bugs/show_bug.cgi?id=147191" TargetMode="External" /><Relationship Id="rId19" Type="http://schemas.openxmlformats.org/officeDocument/2006/relationships/hyperlink" Target="https://bugs.eclipse.org/bugs/show_bug.cgi?id=147193" TargetMode="External" /><Relationship Id="rId2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6341" TargetMode="External" /><Relationship Id="rId2" Type="http://schemas.openxmlformats.org/officeDocument/2006/relationships/hyperlink" Target="https://bugs.eclipse.org/bugs/show_bug.cgi?id=134898" TargetMode="External" /><Relationship Id="rId3" Type="http://schemas.openxmlformats.org/officeDocument/2006/relationships/hyperlink" Target="https://bugs.eclipse.org/bugs/show_bug.cgi?id=136341" TargetMode="External" /><Relationship Id="rId4" Type="http://schemas.openxmlformats.org/officeDocument/2006/relationships/hyperlink" Target="https://bugs.eclipse.org/bugs/show_bug.cgi?id=136341" TargetMode="External" /><Relationship Id="rId5" Type="http://schemas.openxmlformats.org/officeDocument/2006/relationships/hyperlink" Target="https://bugs.eclipse.org/bugs/show_bug.cgi?id=136341" TargetMode="External" /><Relationship Id="rId6" Type="http://schemas.openxmlformats.org/officeDocument/2006/relationships/hyperlink" Target="https://bugs.eclipse.org/bugs/show_bug.cgi?id=147975" TargetMode="External" /><Relationship Id="rId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437" TargetMode="External" /><Relationship Id="rId2" Type="http://schemas.openxmlformats.org/officeDocument/2006/relationships/hyperlink" Target="https://bugs.eclipse.org/bugs/show_bug.cgi?id=146441" TargetMode="External" /><Relationship Id="rId3" Type="http://schemas.openxmlformats.org/officeDocument/2006/relationships/hyperlink" Target="https://bugs.eclipse.org/bugs/show_bug.cgi?id=146467" TargetMode="External" /><Relationship Id="rId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6"/>
  <sheetViews>
    <sheetView tabSelected="1" workbookViewId="0" topLeftCell="A1">
      <selection activeCell="C6" sqref="C6"/>
    </sheetView>
  </sheetViews>
  <sheetFormatPr defaultColWidth="9.140625" defaultRowHeight="12.75"/>
  <cols>
    <col min="1" max="1" width="20.8515625" style="0" customWidth="1"/>
  </cols>
  <sheetData>
    <row r="3" spans="2:19" ht="12.75">
      <c r="B3" t="s">
        <v>142</v>
      </c>
      <c r="C3" s="17">
        <v>38882</v>
      </c>
      <c r="D3" s="17">
        <f>C3+6</f>
        <v>38888</v>
      </c>
      <c r="E3" s="17">
        <f>D3+8</f>
        <v>38896</v>
      </c>
      <c r="F3" s="17">
        <f>E3+7</f>
        <v>38903</v>
      </c>
      <c r="G3" s="17">
        <f aca="true" t="shared" si="0" ref="G3:S3">F3+7</f>
        <v>38910</v>
      </c>
      <c r="H3" s="17">
        <f t="shared" si="0"/>
        <v>38917</v>
      </c>
      <c r="I3" s="17">
        <f t="shared" si="0"/>
        <v>38924</v>
      </c>
      <c r="J3" s="17">
        <f t="shared" si="0"/>
        <v>38931</v>
      </c>
      <c r="K3" s="17">
        <f t="shared" si="0"/>
        <v>38938</v>
      </c>
      <c r="L3" s="17">
        <f t="shared" si="0"/>
        <v>38945</v>
      </c>
      <c r="M3" s="17">
        <f t="shared" si="0"/>
        <v>38952</v>
      </c>
      <c r="N3" s="17">
        <f t="shared" si="0"/>
        <v>38959</v>
      </c>
      <c r="O3" s="17">
        <f t="shared" si="0"/>
        <v>38966</v>
      </c>
      <c r="P3" s="17">
        <f t="shared" si="0"/>
        <v>38973</v>
      </c>
      <c r="Q3" s="17">
        <f t="shared" si="0"/>
        <v>38980</v>
      </c>
      <c r="R3" s="17">
        <f t="shared" si="0"/>
        <v>38987</v>
      </c>
      <c r="S3" s="17">
        <f t="shared" si="0"/>
        <v>38994</v>
      </c>
    </row>
    <row r="4" spans="2:19" ht="12.75">
      <c r="B4" t="s">
        <v>185</v>
      </c>
      <c r="C4">
        <f>SUM(Test!E35,Development!E48,Requirements!E79,Change_Management!E25,Architecture!E29,General!E38,Project_Management!E48)</f>
        <v>84</v>
      </c>
      <c r="D4">
        <f>SUM(Test!F35,Development!F48,Requirements!F79,Change_Management!F25,Architecture!F29,General!F38,Project_Management!F48)</f>
        <v>85</v>
      </c>
      <c r="E4">
        <f>SUM(Test!G35,Development!G48,Requirements!G79,Change_Management!G25,Architecture!G29,General!G38,Project_Management!G48)</f>
        <v>73</v>
      </c>
      <c r="F4">
        <f>SUM(Test!H35,Development!H48,Requirements!H79,Change_Management!H25,Architecture!H29,General!H38,Project_Management!H48)</f>
        <v>0</v>
      </c>
      <c r="G4">
        <f>SUM(Test!I35,Development!I48,Requirements!I79,Change_Management!I25,Architecture!I29,General!I38,Project_Management!I48)</f>
        <v>0</v>
      </c>
      <c r="H4">
        <f>SUM(Test!J35,Development!J48,Requirements!J79,Change_Management!J25,Architecture!J29,General!J38,Project_Management!J48)</f>
        <v>0</v>
      </c>
      <c r="I4">
        <f>SUM(Test!K35,Development!K48,Requirements!K79,Change_Management!K25,Architecture!K29,General!K38,Project_Management!K48)</f>
        <v>0</v>
      </c>
      <c r="J4">
        <f>SUM(Test!L35,Development!L48,Requirements!L79,Change_Management!L25,Architecture!L29,General!L38,Project_Management!L48)</f>
        <v>0</v>
      </c>
      <c r="K4">
        <f>SUM(Test!M35,Development!M48,Requirements!M79,Change_Management!M25,Architecture!M29,General!M38,Project_Management!M48)</f>
        <v>0</v>
      </c>
      <c r="L4">
        <f>SUM(Test!N35,Development!N48,Requirements!N79,Change_Management!N25,Architecture!N29,General!N38,Project_Management!N48)</f>
        <v>0</v>
      </c>
      <c r="M4">
        <f>SUM(Test!O35,Development!O48,Requirements!O79,Change_Management!O25,Architecture!O29,General!O38,Project_Management!O48)</f>
        <v>0</v>
      </c>
      <c r="N4">
        <f>SUM(Test!P35,Development!P48,Requirements!P79,Change_Management!P25,Architecture!P29,General!P38,Project_Management!P48)</f>
        <v>0</v>
      </c>
      <c r="O4">
        <f>SUM(Test!Q35,Development!Q48,Requirements!Q79,Change_Management!Q25,Architecture!Q29,General!Q38,Project_Management!Q48)</f>
        <v>0</v>
      </c>
      <c r="P4">
        <f>SUM(Test!R35,Development!R48,Requirements!R79,Change_Management!R25,Architecture!R29,General!R38,Project_Management!R48)</f>
        <v>0</v>
      </c>
      <c r="Q4">
        <f>SUM(Test!S35,Development!S48,Requirements!S79,Change_Management!S25,Architecture!S29,General!S38,Project_Management!S48)</f>
        <v>0</v>
      </c>
      <c r="R4">
        <f>SUM(Test!T35,Development!T48,Requirements!T79,Change_Management!T25,Architecture!T29,General!T38,Project_Management!T48)</f>
        <v>0</v>
      </c>
      <c r="S4">
        <f>SUM(Test!U35,Development!U48,Requirements!U79,Change_Management!U25,Architecture!U29,General!U38,Project_Management!U48)</f>
        <v>0</v>
      </c>
    </row>
    <row r="5" spans="2:19" ht="12.75">
      <c r="B5" t="s">
        <v>187</v>
      </c>
      <c r="C5">
        <f>SUM(Test!E36,Development!E49,Requirements!E80,Change_Management!E26,Architecture!E30,General!E39,Project_Management!E49)</f>
        <v>161</v>
      </c>
      <c r="D5">
        <f>SUM(Test!F36,Development!F49,Requirements!F80,Change_Management!F26,Architecture!F30,General!F39,Project_Management!F49)</f>
        <v>168</v>
      </c>
      <c r="E5">
        <f>SUM(Test!G36,Development!G49,Requirements!G80,Change_Management!G26,Architecture!G30,General!G39,Project_Management!G49)</f>
        <v>126</v>
      </c>
      <c r="F5">
        <f>SUM(Test!H36,Development!H49,Requirements!H80,Change_Management!H26,Architecture!H30,General!H39,Project_Management!H49)</f>
        <v>105</v>
      </c>
      <c r="G5">
        <f>SUM(Test!I36,Development!I49,Requirements!I80,Change_Management!I26,Architecture!I30,General!I39,Project_Management!I49)</f>
        <v>84</v>
      </c>
      <c r="H5">
        <f>SUM(Test!J36,Development!J49,Requirements!J80,Change_Management!J26,Architecture!J30,General!J39,Project_Management!J49)</f>
        <v>63</v>
      </c>
      <c r="I5">
        <f>SUM(Test!K36,Development!K49,Requirements!K80,Change_Management!K26,Architecture!K30,General!K39,Project_Management!K49)</f>
        <v>42</v>
      </c>
      <c r="J5">
        <f>SUM(Test!L36,Development!L49,Requirements!L80,Change_Management!L26,Architecture!L30,General!L39,Project_Management!L49)</f>
        <v>21</v>
      </c>
      <c r="K5">
        <f>SUM(Test!M36,Development!M49,Requirements!M80,Change_Management!M26,Architecture!M30,General!M39,Project_Management!M49)</f>
        <v>0</v>
      </c>
      <c r="L5">
        <f>SUM(Test!N36,Development!N49,Requirements!N80,Change_Management!N26,Architecture!N30,General!N39,Project_Management!N49)</f>
        <v>0</v>
      </c>
      <c r="M5">
        <f>SUM(Test!O36,Development!O49,Requirements!O80,Change_Management!O26,Architecture!O30,General!O39,Project_Management!O49)</f>
        <v>0</v>
      </c>
      <c r="N5">
        <f>SUM(Test!P36,Development!P49,Requirements!P80,Change_Management!P26,Architecture!P30,General!P39,Project_Management!P49)</f>
        <v>0</v>
      </c>
      <c r="O5">
        <f>SUM(Test!Q36,Development!Q49,Requirements!Q80,Change_Management!Q26,Architecture!Q30,General!Q39,Project_Management!Q49)</f>
        <v>0</v>
      </c>
      <c r="P5">
        <f>SUM(Test!R36,Development!R49,Requirements!R80,Change_Management!R26,Architecture!R30,General!R39,Project_Management!R49)</f>
        <v>0</v>
      </c>
      <c r="Q5">
        <f>SUM(Test!S36,Development!S49,Requirements!S80,Change_Management!S26,Architecture!S30,General!S39,Project_Management!S49)</f>
        <v>0</v>
      </c>
      <c r="R5">
        <f>SUM(Test!T36,Development!T49,Requirements!T80,Change_Management!T26,Architecture!T30,General!T39,Project_Management!T49)</f>
        <v>0</v>
      </c>
      <c r="S5">
        <f>SUM(Test!U36,Development!U49,Requirements!U80,Change_Management!U26,Architecture!U30,General!U39,Project_Management!U49)</f>
        <v>0</v>
      </c>
    </row>
    <row r="6" spans="2:19" ht="12.75">
      <c r="B6" t="s">
        <v>184</v>
      </c>
      <c r="C6" s="23"/>
      <c r="D6" s="23">
        <f>IF(D4=0,C4*(D2/(D2-1)),D4)</f>
        <v>85</v>
      </c>
      <c r="E6" s="23">
        <f>IF(E4=0,D6*((COLUMN($N4)-COLUMN(E4))/(COLUMN($N4)-COLUMN(E4)+1)),E4)</f>
        <v>73</v>
      </c>
      <c r="F6" s="23">
        <f>IF(F4=0,E6*((COLUMN($N4)-COLUMN(F4))/(COLUMN($N4)-COLUMN(F4)+1)),F4)</f>
        <v>64.88888888888889</v>
      </c>
      <c r="G6" s="23">
        <f>IF(G4=0,F6*((COLUMN($N4)-COLUMN(G4))/(COLUMN($N4)-COLUMN(G4)+1)),G4)</f>
        <v>56.77777777777777</v>
      </c>
      <c r="H6" s="23">
        <f aca="true" t="shared" si="1" ref="H6:N6">IF(H4=0,G6*((COLUMN($N4)-COLUMN(H4))/(COLUMN($N4)-COLUMN(H4)+1)),H4)</f>
        <v>48.66666666666666</v>
      </c>
      <c r="I6" s="23">
        <f t="shared" si="1"/>
        <v>40.55555555555555</v>
      </c>
      <c r="J6" s="23">
        <f t="shared" si="1"/>
        <v>32.44444444444444</v>
      </c>
      <c r="K6" s="23">
        <f t="shared" si="1"/>
        <v>24.333333333333332</v>
      </c>
      <c r="L6" s="23">
        <f t="shared" si="1"/>
        <v>16.22222222222222</v>
      </c>
      <c r="M6" s="23">
        <f t="shared" si="1"/>
        <v>8.11111111111111</v>
      </c>
      <c r="N6" s="23">
        <f t="shared" si="1"/>
        <v>0</v>
      </c>
      <c r="O6" s="23"/>
      <c r="P6" s="23"/>
      <c r="Q6" s="23"/>
      <c r="R6" s="23"/>
      <c r="S6" s="23"/>
    </row>
    <row r="15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1:G2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2.421875" style="0" bestFit="1" customWidth="1"/>
    <col min="6" max="6" width="12.421875" style="0" bestFit="1" customWidth="1"/>
  </cols>
  <sheetData>
    <row r="21" spans="2:7" ht="12.75">
      <c r="B21" s="15"/>
      <c r="C21" s="10" t="s">
        <v>105</v>
      </c>
      <c r="D21" s="9" t="s">
        <v>0</v>
      </c>
      <c r="E21" s="9" t="s">
        <v>1</v>
      </c>
      <c r="F21" s="9" t="s">
        <v>5</v>
      </c>
      <c r="G21" s="11" t="s">
        <v>109</v>
      </c>
    </row>
    <row r="22" spans="2:7" ht="12.75">
      <c r="B22" s="13" t="s">
        <v>9</v>
      </c>
      <c r="C22" s="2">
        <f>SUM(D22:G22)</f>
        <v>61</v>
      </c>
      <c r="D22" s="3">
        <f>COUNTIF(Requirements!$C$3:$C$117,D$21)</f>
        <v>1</v>
      </c>
      <c r="E22" s="3">
        <f>COUNTIF(Requirements!$C$3:$C$117,E$21)</f>
        <v>6</v>
      </c>
      <c r="F22" s="3">
        <f>COUNTIF(Requirements!$C$3:$C$117,"Artifact")+COUNTIF(Requirements!$C$3:$C$117,"Outcome")+COUNTIF(Requirements!$C$3:$C$117,"Deliverable")</f>
        <v>10</v>
      </c>
      <c r="G22" s="5">
        <f>COUNTIF(Requirements!$C$3:$C$117,"Concept")+COUNTIF(Requirements!$C$3:$C$117,"Checklist")+COUNTIF(Requirements!$C$3:$C$117,"Guideline")+COUNTIF(Requirements!$C$3:$C$117,"Practice")+COUNTIF(Requirements!$C$3:$C$117,"Supporting Material")+COUNTIF(Requirements!$C$3:$C$117,"Term Definition")+COUNTIF(Requirements!$C$3:$C$117,"Template")</f>
        <v>44</v>
      </c>
    </row>
    <row r="23" spans="2:7" ht="12.75">
      <c r="B23" s="14" t="s">
        <v>77</v>
      </c>
      <c r="C23" s="1">
        <f aca="true" t="shared" si="0" ref="C23:C28">SUM(D23:G23)</f>
        <v>10</v>
      </c>
      <c r="D23">
        <f>COUNTIF(Architecture!$C$3:$C$106,D$21)</f>
        <v>1</v>
      </c>
      <c r="E23">
        <f>COUNTIF(Architecture!$C$3:$C$106,E$21)</f>
        <v>3</v>
      </c>
      <c r="F23">
        <f>COUNTIF(Architecture!$C$3:$C$106,F$21)</f>
        <v>2</v>
      </c>
      <c r="G23" s="4">
        <f>COUNTIF(Architecture!$C$3:$C$106,"Concept")+COUNTIF(Architecture!$C$3:$C$106,"Checklist")+COUNTIF(Architecture!$C$3:$C$106,"Guideline")+COUNTIF(Architecture!$C$3:$C$106,"Practice")+COUNTIF(Architecture!$C$3:$C$106,"Supporting Material")+COUNTIF(Architecture!$C$3:$C$102,"Term Definition")+COUNTIF(Architecture!$C$3:$C$102,"Template")</f>
        <v>4</v>
      </c>
    </row>
    <row r="24" spans="2:7" ht="12.75">
      <c r="B24" s="14" t="s">
        <v>79</v>
      </c>
      <c r="C24" s="1">
        <f t="shared" si="0"/>
        <v>31</v>
      </c>
      <c r="D24">
        <f>COUNTIF(Development!$C$3:$C$98,D$21)</f>
        <v>2</v>
      </c>
      <c r="E24">
        <f>COUNTIF(Development!$C$3:$C$98,E$21)</f>
        <v>7</v>
      </c>
      <c r="F24">
        <f>COUNTIF(Development!$C$3:$C$98,F$21)</f>
        <v>8</v>
      </c>
      <c r="G24" s="4">
        <f>COUNTIF(Development!$C$3:$C$98,"Concept")+COUNTIF(Development!$C$3:$C$98,"Checklist")+COUNTIF(Development!$C$3:$C$98,"Guideline")+COUNTIF(Development!$C$3:$C$98,"Practice")+COUNTIF(Development!$C$3:$C$98,"Supporting Material")+COUNTIF(Development!$C$3:$C$98,"Term Definition")+COUNTIF(Development!$C$3:$C$98,"Template")</f>
        <v>14</v>
      </c>
    </row>
    <row r="25" spans="2:7" ht="12.75">
      <c r="B25" s="14" t="s">
        <v>80</v>
      </c>
      <c r="C25" s="1">
        <f t="shared" si="0"/>
        <v>19</v>
      </c>
      <c r="D25">
        <f>COUNTIF(Test!$C$3:$C$75,D$21)</f>
        <v>1</v>
      </c>
      <c r="E25">
        <f>COUNTIF(Test!$C$3:$C$75,E$21)</f>
        <v>4</v>
      </c>
      <c r="F25">
        <f>COUNTIF(Test!$C$3:$C$75,F$21)</f>
        <v>4</v>
      </c>
      <c r="G25" s="4">
        <f>COUNTIF(Test!$C$3:$C$75,"Concept")+COUNTIF(Test!$C$3:$C$75,"Checklist")+COUNTIF(Test!$C$3:$C$75,"Guideline")+COUNTIF(Test!$C$3:$C$75,"Practice")+COUNTIF(Test!$C$3:$C$75,"Supporting Material")+COUNTIF(Test!$C$3:$C$75,"Term Definition")+COUNTIF(Test!$C$3:$C$75,"Template")</f>
        <v>10</v>
      </c>
    </row>
    <row r="26" spans="2:7" ht="12.75">
      <c r="B26" s="14" t="s">
        <v>106</v>
      </c>
      <c r="C26" s="1">
        <f t="shared" si="0"/>
        <v>4</v>
      </c>
      <c r="D26">
        <f>COUNTIF(Change_Management!$C$3:$C$103,D$21)</f>
        <v>0</v>
      </c>
      <c r="E26">
        <f>COUNTIF(Change_Management!$C$3:$C$103,E$21)</f>
        <v>1</v>
      </c>
      <c r="F26">
        <f>COUNTIF(Change_Management!$C$3:$C$103,F$21)</f>
        <v>0</v>
      </c>
      <c r="G26" s="4">
        <f>COUNTIF(Change_Management!$C$3:$C$103,"Concept")+COUNTIF(Change_Management!$C$3:$C$103,"Checklist")+COUNTIF(Change_Management!$C$3:$C$103,"Guideline")+COUNTIF(Change_Management!$C$3:$C$103,"Practice")+COUNTIF(Change_Management!$C$3:$C$103,"Supporting Material")+COUNTIF(Change_Management!$C$3:$C$103,"Term Definition")+COUNTIF(Change_Management!$C$3:$C$103,"Template")</f>
        <v>3</v>
      </c>
    </row>
    <row r="27" spans="2:7" ht="12.75">
      <c r="B27" s="14" t="s">
        <v>107</v>
      </c>
      <c r="C27" s="1">
        <f t="shared" si="0"/>
        <v>29</v>
      </c>
      <c r="D27">
        <f>COUNTIF(Project_Management!$C$3:$C$82,D$21)</f>
        <v>1</v>
      </c>
      <c r="E27">
        <f>COUNTIF(Project_Management!$C$3:$C$82,E$21)</f>
        <v>6</v>
      </c>
      <c r="F27">
        <f>COUNTIF(Project_Management!$C$3:$C$82,F$21)</f>
        <v>4</v>
      </c>
      <c r="G27" s="4">
        <f>COUNTIF(Project_Management!$C$3:$C$82,"Concept")+COUNTIF(Project_Management!$C$3:$C$82,"Checklist")+COUNTIF(Project_Management!$C$3:$C$82,"Guideline")+COUNTIF(Project_Management!$C$3:$C$82,"Practice")+COUNTIF(Project_Management!$C$3:$C$82,"Supporting Material")+COUNTIF(Project_Management!$C$3:$C$82,"Term Definition")+COUNTIF(Project_Management!$C$3:$C$103,"Template")</f>
        <v>18</v>
      </c>
    </row>
    <row r="28" spans="2:7" ht="13.5" thickBot="1">
      <c r="B28" s="14" t="s">
        <v>108</v>
      </c>
      <c r="C28" s="1">
        <f t="shared" si="0"/>
        <v>8</v>
      </c>
      <c r="D28">
        <f>COUNTIF(General!$C$3:$C$117,D$21)</f>
        <v>1</v>
      </c>
      <c r="E28">
        <f>COUNTIF(General!$C$3:$C$117,E$21)</f>
        <v>0</v>
      </c>
      <c r="F28">
        <f>COUNTIF(General!$C$3:$C$117,F$21)</f>
        <v>0</v>
      </c>
      <c r="G28" s="4">
        <f>COUNTIF(General!$C$3:$C$117,"Concept")+COUNTIF(General!$C$3:$C$117,"Checklist")+COUNTIF(General!$C$3:$C$117,"Guideline")+COUNTIF(General!$C$3:$C$117,"Practice")+COUNTIF(General!$C$3:$C$117,"Supporting Material")+COUNTIF(General!$C$3:$C$117,"Template")</f>
        <v>7</v>
      </c>
    </row>
    <row r="29" spans="2:7" ht="12.75">
      <c r="B29" s="12" t="s">
        <v>105</v>
      </c>
      <c r="C29" s="6">
        <f>SUM(D29:G29)</f>
        <v>162</v>
      </c>
      <c r="D29" s="7">
        <f>SUM(D22:D28)</f>
        <v>7</v>
      </c>
      <c r="E29" s="7">
        <f>SUM(E22:E28)</f>
        <v>27</v>
      </c>
      <c r="F29" s="7">
        <f>SUM(F22:F28)</f>
        <v>28</v>
      </c>
      <c r="G29" s="8">
        <f>SUM(G22:G28)</f>
        <v>100</v>
      </c>
    </row>
  </sheetData>
  <hyperlinks>
    <hyperlink ref="B22" location="Requirements!A1" display="Requirements"/>
    <hyperlink ref="B23" location="Architecture!A1" display="Architecture"/>
    <hyperlink ref="B24" location="Development!A1" display="Development"/>
    <hyperlink ref="B25" location="Test!A1" display="Test"/>
    <hyperlink ref="B26" location="Change_Management!A1" display="CM"/>
    <hyperlink ref="B27" location="Project_Management!A1" display="PM"/>
    <hyperlink ref="B28" location="General!A1" display="General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80"/>
  <sheetViews>
    <sheetView workbookViewId="0" topLeftCell="A1">
      <pane ySplit="3" topLeftCell="BM46" activePane="bottomLeft" state="frozen"/>
      <selection pane="topLeft" activeCell="A1" sqref="A1"/>
      <selection pane="bottomLeft" activeCell="A67" sqref="A67:IV67"/>
    </sheetView>
  </sheetViews>
  <sheetFormatPr defaultColWidth="9.140625" defaultRowHeight="12.75"/>
  <cols>
    <col min="1" max="1" width="4.140625" style="0" customWidth="1"/>
    <col min="2" max="2" width="7.00390625" style="0" bestFit="1" customWidth="1"/>
    <col min="3" max="3" width="14.8515625" style="0" bestFit="1" customWidth="1"/>
    <col min="4" max="4" width="37.57421875" style="0" bestFit="1" customWidth="1"/>
    <col min="5" max="5" width="10.7109375" style="0" bestFit="1" customWidth="1"/>
    <col min="6" max="6" width="10.28125" style="0" bestFit="1" customWidth="1"/>
    <col min="7" max="7" width="11.7109375" style="0" customWidth="1"/>
  </cols>
  <sheetData>
    <row r="1" ht="6.75" customHeight="1"/>
    <row r="2" spans="3:5" ht="12.75">
      <c r="C2" t="s">
        <v>144</v>
      </c>
      <c r="D2" s="16" t="s">
        <v>114</v>
      </c>
      <c r="E2" t="s">
        <v>131</v>
      </c>
    </row>
    <row r="3" spans="2:21" ht="12.75">
      <c r="B3" t="s">
        <v>130</v>
      </c>
      <c r="C3" t="s">
        <v>15</v>
      </c>
      <c r="D3" t="s">
        <v>14</v>
      </c>
      <c r="E3" s="17">
        <v>38882</v>
      </c>
      <c r="F3" s="17">
        <f>E3+7</f>
        <v>38889</v>
      </c>
      <c r="G3" s="17">
        <f>F3+7</f>
        <v>38896</v>
      </c>
      <c r="H3" s="17">
        <f>G3+7</f>
        <v>38903</v>
      </c>
      <c r="I3" s="17">
        <f aca="true" t="shared" si="0" ref="I3:U3">H3+7</f>
        <v>38910</v>
      </c>
      <c r="J3" s="17">
        <f t="shared" si="0"/>
        <v>38917</v>
      </c>
      <c r="K3" s="17">
        <f t="shared" si="0"/>
        <v>38924</v>
      </c>
      <c r="L3" s="17">
        <f t="shared" si="0"/>
        <v>38931</v>
      </c>
      <c r="M3" s="17">
        <f t="shared" si="0"/>
        <v>38938</v>
      </c>
      <c r="N3" s="17">
        <f t="shared" si="0"/>
        <v>38945</v>
      </c>
      <c r="O3" s="17">
        <f t="shared" si="0"/>
        <v>38952</v>
      </c>
      <c r="P3" s="17">
        <f t="shared" si="0"/>
        <v>38959</v>
      </c>
      <c r="Q3" s="17">
        <f t="shared" si="0"/>
        <v>38966</v>
      </c>
      <c r="R3" s="17">
        <f t="shared" si="0"/>
        <v>38973</v>
      </c>
      <c r="S3" s="17">
        <f t="shared" si="0"/>
        <v>38980</v>
      </c>
      <c r="T3" s="17">
        <f t="shared" si="0"/>
        <v>38987</v>
      </c>
      <c r="U3" s="17">
        <f t="shared" si="0"/>
        <v>38994</v>
      </c>
    </row>
    <row r="4" spans="2:7" s="20" customFormat="1" ht="12.75">
      <c r="B4" s="22">
        <v>134895</v>
      </c>
      <c r="C4" s="21" t="s">
        <v>172</v>
      </c>
      <c r="D4" s="21" t="s">
        <v>162</v>
      </c>
      <c r="E4" s="20" t="s">
        <v>173</v>
      </c>
      <c r="F4" s="20" t="s">
        <v>173</v>
      </c>
      <c r="G4" s="20" t="s">
        <v>173</v>
      </c>
    </row>
    <row r="5" spans="2:7" s="20" customFormat="1" ht="12.75">
      <c r="B5" s="22">
        <v>134895</v>
      </c>
      <c r="C5" s="21" t="s">
        <v>166</v>
      </c>
      <c r="D5" s="21" t="s">
        <v>162</v>
      </c>
      <c r="E5" s="20" t="s">
        <v>173</v>
      </c>
      <c r="F5" s="20" t="s">
        <v>173</v>
      </c>
      <c r="G5" s="20" t="s">
        <v>173</v>
      </c>
    </row>
    <row r="6" spans="2:7" s="20" customFormat="1" ht="12.75">
      <c r="B6" s="22">
        <v>134915</v>
      </c>
      <c r="C6" s="20" t="s">
        <v>174</v>
      </c>
      <c r="D6" s="20" t="s">
        <v>9</v>
      </c>
      <c r="E6" s="20" t="s">
        <v>156</v>
      </c>
      <c r="F6" s="20" t="s">
        <v>156</v>
      </c>
      <c r="G6" s="20" t="s">
        <v>156</v>
      </c>
    </row>
    <row r="7" spans="2:7" s="20" customFormat="1" ht="12.75">
      <c r="B7" s="22">
        <v>135941</v>
      </c>
      <c r="C7" s="21" t="s">
        <v>172</v>
      </c>
      <c r="D7" s="21" t="s">
        <v>175</v>
      </c>
      <c r="E7" s="20" t="s">
        <v>156</v>
      </c>
      <c r="F7" s="20" t="s">
        <v>156</v>
      </c>
      <c r="G7" s="20" t="s">
        <v>156</v>
      </c>
    </row>
    <row r="8" spans="2:7" s="20" customFormat="1" ht="12.75">
      <c r="B8" s="22">
        <v>135941</v>
      </c>
      <c r="C8" s="21" t="s">
        <v>164</v>
      </c>
      <c r="D8" s="21" t="s">
        <v>165</v>
      </c>
      <c r="E8" s="20" t="s">
        <v>156</v>
      </c>
      <c r="F8" s="20" t="s">
        <v>156</v>
      </c>
      <c r="G8" s="20" t="s">
        <v>156</v>
      </c>
    </row>
    <row r="9" spans="2:7" s="20" customFormat="1" ht="12.75">
      <c r="B9" s="22">
        <v>135941</v>
      </c>
      <c r="C9" s="21" t="s">
        <v>10</v>
      </c>
      <c r="D9" s="21" t="s">
        <v>147</v>
      </c>
      <c r="E9" s="20" t="s">
        <v>156</v>
      </c>
      <c r="F9" s="20" t="s">
        <v>156</v>
      </c>
      <c r="G9" s="20" t="s">
        <v>156</v>
      </c>
    </row>
    <row r="10" spans="2:7" s="20" customFormat="1" ht="12.75">
      <c r="B10" s="22">
        <v>135941</v>
      </c>
      <c r="C10" s="21" t="s">
        <v>10</v>
      </c>
      <c r="D10" s="21" t="s">
        <v>8</v>
      </c>
      <c r="E10" s="20" t="s">
        <v>156</v>
      </c>
      <c r="F10" s="20" t="s">
        <v>156</v>
      </c>
      <c r="G10" s="20" t="s">
        <v>156</v>
      </c>
    </row>
    <row r="11" spans="2:7" s="20" customFormat="1" ht="12.75">
      <c r="B11" s="22">
        <v>135941</v>
      </c>
      <c r="C11" s="21" t="s">
        <v>10</v>
      </c>
      <c r="D11" s="21" t="s">
        <v>160</v>
      </c>
      <c r="E11" s="20" t="s">
        <v>156</v>
      </c>
      <c r="F11" s="20" t="s">
        <v>156</v>
      </c>
      <c r="G11" s="20" t="s">
        <v>156</v>
      </c>
    </row>
    <row r="12" spans="2:7" s="20" customFormat="1" ht="12.75">
      <c r="B12" s="22">
        <v>135941</v>
      </c>
      <c r="C12" s="21" t="s">
        <v>10</v>
      </c>
      <c r="D12" s="21" t="s">
        <v>176</v>
      </c>
      <c r="E12" s="20" t="s">
        <v>156</v>
      </c>
      <c r="F12" s="20" t="s">
        <v>156</v>
      </c>
      <c r="G12" s="20" t="s">
        <v>156</v>
      </c>
    </row>
    <row r="13" spans="2:7" s="20" customFormat="1" ht="12.75">
      <c r="B13" s="22">
        <v>135941</v>
      </c>
      <c r="C13" s="21" t="s">
        <v>10</v>
      </c>
      <c r="D13" s="21" t="s">
        <v>177</v>
      </c>
      <c r="E13" s="20" t="s">
        <v>156</v>
      </c>
      <c r="F13" s="20" t="s">
        <v>156</v>
      </c>
      <c r="G13" s="20" t="s">
        <v>156</v>
      </c>
    </row>
    <row r="14" spans="2:7" s="20" customFormat="1" ht="12.75">
      <c r="B14" s="22">
        <v>135941</v>
      </c>
      <c r="C14" s="21" t="s">
        <v>10</v>
      </c>
      <c r="D14" s="21" t="s">
        <v>146</v>
      </c>
      <c r="E14" s="20" t="s">
        <v>156</v>
      </c>
      <c r="F14" s="20" t="s">
        <v>156</v>
      </c>
      <c r="G14" s="20" t="s">
        <v>156</v>
      </c>
    </row>
    <row r="15" spans="2:7" s="20" customFormat="1" ht="12.75">
      <c r="B15" s="22">
        <v>135941</v>
      </c>
      <c r="C15" s="21" t="s">
        <v>10</v>
      </c>
      <c r="D15" s="21" t="s">
        <v>13</v>
      </c>
      <c r="E15" s="20" t="s">
        <v>156</v>
      </c>
      <c r="F15" s="20" t="s">
        <v>156</v>
      </c>
      <c r="G15" s="20" t="s">
        <v>156</v>
      </c>
    </row>
    <row r="16" spans="2:7" s="20" customFormat="1" ht="12.75">
      <c r="B16" s="22">
        <v>135941</v>
      </c>
      <c r="C16" s="21" t="s">
        <v>10</v>
      </c>
      <c r="D16" s="21" t="s">
        <v>145</v>
      </c>
      <c r="E16" s="20" t="s">
        <v>156</v>
      </c>
      <c r="F16" s="20" t="s">
        <v>156</v>
      </c>
      <c r="G16" s="20" t="s">
        <v>156</v>
      </c>
    </row>
    <row r="17" spans="2:7" s="20" customFormat="1" ht="12.75">
      <c r="B17" s="22">
        <v>135941</v>
      </c>
      <c r="C17" s="21" t="s">
        <v>12</v>
      </c>
      <c r="D17" s="21" t="s">
        <v>158</v>
      </c>
      <c r="E17" s="20" t="s">
        <v>156</v>
      </c>
      <c r="F17" s="20" t="s">
        <v>156</v>
      </c>
      <c r="G17" s="20" t="s">
        <v>156</v>
      </c>
    </row>
    <row r="18" spans="2:7" s="20" customFormat="1" ht="12.75">
      <c r="B18" s="22">
        <v>135941</v>
      </c>
      <c r="C18" s="21" t="s">
        <v>11</v>
      </c>
      <c r="D18" s="21" t="s">
        <v>161</v>
      </c>
      <c r="E18" s="20" t="s">
        <v>156</v>
      </c>
      <c r="F18" s="20" t="s">
        <v>156</v>
      </c>
      <c r="G18" s="20" t="s">
        <v>156</v>
      </c>
    </row>
    <row r="19" spans="2:7" s="20" customFormat="1" ht="12.75">
      <c r="B19" s="22">
        <v>135941</v>
      </c>
      <c r="C19" s="21" t="s">
        <v>11</v>
      </c>
      <c r="D19" s="21" t="s">
        <v>9</v>
      </c>
      <c r="E19" s="20" t="s">
        <v>156</v>
      </c>
      <c r="F19" s="20" t="s">
        <v>156</v>
      </c>
      <c r="G19" s="20" t="s">
        <v>156</v>
      </c>
    </row>
    <row r="20" spans="2:7" s="20" customFormat="1" ht="12.75">
      <c r="B20" s="22">
        <v>135941</v>
      </c>
      <c r="C20" s="21" t="s">
        <v>11</v>
      </c>
      <c r="D20" s="21" t="s">
        <v>163</v>
      </c>
      <c r="E20" s="20" t="s">
        <v>156</v>
      </c>
      <c r="F20" s="20" t="s">
        <v>156</v>
      </c>
      <c r="G20" s="20" t="s">
        <v>156</v>
      </c>
    </row>
    <row r="21" spans="2:7" s="20" customFormat="1" ht="12.75">
      <c r="B21" s="22">
        <v>140073</v>
      </c>
      <c r="C21" s="21" t="s">
        <v>172</v>
      </c>
      <c r="D21" s="21" t="s">
        <v>160</v>
      </c>
      <c r="E21" s="20" t="s">
        <v>173</v>
      </c>
      <c r="F21" s="20" t="s">
        <v>173</v>
      </c>
      <c r="G21" s="20" t="s">
        <v>173</v>
      </c>
    </row>
    <row r="22" spans="2:7" s="20" customFormat="1" ht="12.75">
      <c r="B22" s="22">
        <v>140073</v>
      </c>
      <c r="C22" s="21" t="s">
        <v>166</v>
      </c>
      <c r="D22" s="21" t="s">
        <v>160</v>
      </c>
      <c r="E22" s="20" t="s">
        <v>173</v>
      </c>
      <c r="F22" s="20" t="s">
        <v>173</v>
      </c>
      <c r="G22" s="20" t="s">
        <v>173</v>
      </c>
    </row>
    <row r="23" spans="2:7" s="20" customFormat="1" ht="12.75">
      <c r="B23" s="22">
        <v>140073</v>
      </c>
      <c r="C23" s="21" t="s">
        <v>10</v>
      </c>
      <c r="D23" s="21" t="s">
        <v>160</v>
      </c>
      <c r="E23" s="20" t="s">
        <v>173</v>
      </c>
      <c r="F23" s="20" t="s">
        <v>173</v>
      </c>
      <c r="G23" s="20" t="s">
        <v>173</v>
      </c>
    </row>
    <row r="24" spans="2:7" s="20" customFormat="1" ht="12.75">
      <c r="B24" s="22">
        <v>140073</v>
      </c>
      <c r="C24" s="21" t="s">
        <v>12</v>
      </c>
      <c r="D24" s="21" t="s">
        <v>160</v>
      </c>
      <c r="E24" s="20" t="s">
        <v>173</v>
      </c>
      <c r="F24" s="20" t="s">
        <v>173</v>
      </c>
      <c r="G24" s="20" t="s">
        <v>173</v>
      </c>
    </row>
    <row r="25" spans="2:7" s="20" customFormat="1" ht="12.75">
      <c r="B25" s="22">
        <v>140073</v>
      </c>
      <c r="C25" s="21" t="s">
        <v>11</v>
      </c>
      <c r="D25" s="21" t="s">
        <v>160</v>
      </c>
      <c r="E25" s="20" t="s">
        <v>173</v>
      </c>
      <c r="F25" s="20" t="s">
        <v>173</v>
      </c>
      <c r="G25" s="20" t="s">
        <v>173</v>
      </c>
    </row>
    <row r="26" spans="2:7" s="20" customFormat="1" ht="12.75">
      <c r="B26" s="22">
        <v>140840</v>
      </c>
      <c r="C26" s="20" t="s">
        <v>1</v>
      </c>
      <c r="D26" s="20" t="s">
        <v>2</v>
      </c>
      <c r="E26" s="20" t="s">
        <v>156</v>
      </c>
      <c r="F26" s="20" t="s">
        <v>156</v>
      </c>
      <c r="G26" s="20" t="s">
        <v>156</v>
      </c>
    </row>
    <row r="27" spans="2:7" s="20" customFormat="1" ht="12.75">
      <c r="B27" s="22">
        <v>140844</v>
      </c>
      <c r="C27" s="20" t="s">
        <v>1</v>
      </c>
      <c r="D27" s="20" t="s">
        <v>3</v>
      </c>
      <c r="E27" s="20" t="s">
        <v>156</v>
      </c>
      <c r="F27" s="20" t="s">
        <v>156</v>
      </c>
      <c r="G27" s="20" t="s">
        <v>156</v>
      </c>
    </row>
    <row r="28" spans="2:7" s="20" customFormat="1" ht="12.75">
      <c r="B28" s="22">
        <v>140846</v>
      </c>
      <c r="C28" s="20" t="s">
        <v>1</v>
      </c>
      <c r="D28" s="20" t="s">
        <v>4</v>
      </c>
      <c r="E28" s="20" t="s">
        <v>156</v>
      </c>
      <c r="F28" s="20" t="s">
        <v>156</v>
      </c>
      <c r="G28" s="20" t="s">
        <v>156</v>
      </c>
    </row>
    <row r="29" spans="2:7" s="20" customFormat="1" ht="12.75">
      <c r="B29" s="22">
        <v>140847</v>
      </c>
      <c r="C29" s="20" t="s">
        <v>10</v>
      </c>
      <c r="D29" s="20" t="s">
        <v>145</v>
      </c>
      <c r="E29" s="20" t="s">
        <v>173</v>
      </c>
      <c r="F29" s="20" t="s">
        <v>173</v>
      </c>
      <c r="G29" s="20" t="s">
        <v>179</v>
      </c>
    </row>
    <row r="30" spans="2:7" s="20" customFormat="1" ht="12.75">
      <c r="B30" s="22">
        <v>140848</v>
      </c>
      <c r="C30" s="20" t="s">
        <v>10</v>
      </c>
      <c r="D30" s="20" t="s">
        <v>146</v>
      </c>
      <c r="E30" s="20" t="s">
        <v>156</v>
      </c>
      <c r="F30" s="20" t="s">
        <v>156</v>
      </c>
      <c r="G30" s="20" t="s">
        <v>156</v>
      </c>
    </row>
    <row r="31" spans="2:7" s="20" customFormat="1" ht="12.75">
      <c r="B31" s="22">
        <v>140850</v>
      </c>
      <c r="C31" s="20" t="s">
        <v>10</v>
      </c>
      <c r="D31" s="20" t="s">
        <v>157</v>
      </c>
      <c r="E31" s="20" t="s">
        <v>178</v>
      </c>
      <c r="F31" s="20" t="s">
        <v>173</v>
      </c>
      <c r="G31" s="20" t="s">
        <v>179</v>
      </c>
    </row>
    <row r="32" spans="2:7" s="20" customFormat="1" ht="12.75">
      <c r="B32" s="22">
        <v>140852</v>
      </c>
      <c r="C32" s="20" t="s">
        <v>10</v>
      </c>
      <c r="D32" s="20" t="s">
        <v>175</v>
      </c>
      <c r="E32" s="20" t="s">
        <v>178</v>
      </c>
      <c r="F32" s="20" t="s">
        <v>173</v>
      </c>
      <c r="G32" s="20" t="s">
        <v>173</v>
      </c>
    </row>
    <row r="33" spans="2:7" s="20" customFormat="1" ht="12.75">
      <c r="B33" s="22">
        <v>140856</v>
      </c>
      <c r="C33" s="20" t="s">
        <v>12</v>
      </c>
      <c r="D33" s="20" t="s">
        <v>175</v>
      </c>
      <c r="E33" s="20" t="s">
        <v>178</v>
      </c>
      <c r="F33" s="20" t="s">
        <v>173</v>
      </c>
      <c r="G33" s="20" t="s">
        <v>173</v>
      </c>
    </row>
    <row r="34" spans="2:7" s="20" customFormat="1" ht="12.75">
      <c r="B34" s="22">
        <v>140858</v>
      </c>
      <c r="C34" s="20" t="s">
        <v>12</v>
      </c>
      <c r="D34" s="20" t="s">
        <v>8</v>
      </c>
      <c r="E34" s="20" t="s">
        <v>173</v>
      </c>
      <c r="F34" s="20" t="s">
        <v>173</v>
      </c>
      <c r="G34" s="20" t="s">
        <v>179</v>
      </c>
    </row>
    <row r="35" spans="2:7" s="20" customFormat="1" ht="12.75">
      <c r="B35" s="22">
        <v>140859</v>
      </c>
      <c r="C35" s="20" t="s">
        <v>12</v>
      </c>
      <c r="D35" s="20" t="s">
        <v>6</v>
      </c>
      <c r="E35" s="20" t="s">
        <v>173</v>
      </c>
      <c r="F35" s="20" t="s">
        <v>173</v>
      </c>
      <c r="G35" s="20" t="s">
        <v>173</v>
      </c>
    </row>
    <row r="36" spans="2:7" s="20" customFormat="1" ht="12.75">
      <c r="B36" s="22">
        <v>140865</v>
      </c>
      <c r="C36" s="20" t="s">
        <v>11</v>
      </c>
      <c r="D36" s="20" t="s">
        <v>8</v>
      </c>
      <c r="E36" s="20" t="s">
        <v>179</v>
      </c>
      <c r="F36" s="20" t="s">
        <v>179</v>
      </c>
      <c r="G36" s="20" t="s">
        <v>179</v>
      </c>
    </row>
    <row r="37" spans="2:7" s="20" customFormat="1" ht="12.75">
      <c r="B37" s="22">
        <v>140867</v>
      </c>
      <c r="C37" s="20" t="s">
        <v>12</v>
      </c>
      <c r="D37" s="20" t="s">
        <v>7</v>
      </c>
      <c r="E37" s="20" t="s">
        <v>178</v>
      </c>
      <c r="F37" s="20" t="s">
        <v>173</v>
      </c>
      <c r="G37" s="20" t="s">
        <v>179</v>
      </c>
    </row>
    <row r="38" spans="2:7" s="20" customFormat="1" ht="12.75">
      <c r="B38" s="22">
        <v>140871</v>
      </c>
      <c r="C38" s="20" t="s">
        <v>172</v>
      </c>
      <c r="D38" s="20" t="s">
        <v>180</v>
      </c>
      <c r="E38" s="20" t="s">
        <v>156</v>
      </c>
      <c r="F38" s="20" t="s">
        <v>156</v>
      </c>
      <c r="G38" s="20" t="s">
        <v>156</v>
      </c>
    </row>
    <row r="39" spans="2:7" s="20" customFormat="1" ht="12.75">
      <c r="B39" s="22">
        <v>141624</v>
      </c>
      <c r="C39" s="20" t="s">
        <v>12</v>
      </c>
      <c r="D39" s="20" t="s">
        <v>158</v>
      </c>
      <c r="E39" s="20" t="s">
        <v>156</v>
      </c>
      <c r="F39" s="20" t="s">
        <v>156</v>
      </c>
      <c r="G39" s="20" t="s">
        <v>156</v>
      </c>
    </row>
    <row r="40" spans="2:7" s="20" customFormat="1" ht="12.75">
      <c r="B40" s="22">
        <v>143741</v>
      </c>
      <c r="C40" s="20" t="s">
        <v>11</v>
      </c>
      <c r="D40" s="20" t="s">
        <v>9</v>
      </c>
      <c r="E40" s="20" t="s">
        <v>156</v>
      </c>
      <c r="F40" s="20" t="s">
        <v>156</v>
      </c>
      <c r="G40" s="20" t="s">
        <v>156</v>
      </c>
    </row>
    <row r="41" spans="2:7" s="20" customFormat="1" ht="12.75">
      <c r="B41" s="22">
        <v>143764</v>
      </c>
      <c r="C41" s="21" t="s">
        <v>1</v>
      </c>
      <c r="D41" s="21" t="s">
        <v>4</v>
      </c>
      <c r="E41" s="20" t="s">
        <v>179</v>
      </c>
      <c r="F41" s="20" t="s">
        <v>156</v>
      </c>
      <c r="G41" s="20" t="s">
        <v>156</v>
      </c>
    </row>
    <row r="42" spans="2:7" s="20" customFormat="1" ht="12.75">
      <c r="B42" s="22">
        <v>143764</v>
      </c>
      <c r="C42" s="21" t="s">
        <v>1</v>
      </c>
      <c r="D42" s="21" t="s">
        <v>3</v>
      </c>
      <c r="E42" s="20" t="s">
        <v>179</v>
      </c>
      <c r="F42" s="20" t="s">
        <v>156</v>
      </c>
      <c r="G42" s="20" t="s">
        <v>156</v>
      </c>
    </row>
    <row r="43" spans="2:7" s="20" customFormat="1" ht="12.75">
      <c r="B43" s="22">
        <v>143764</v>
      </c>
      <c r="C43" s="21" t="s">
        <v>1</v>
      </c>
      <c r="D43" s="21" t="s">
        <v>2</v>
      </c>
      <c r="E43" s="20" t="s">
        <v>179</v>
      </c>
      <c r="F43" s="20" t="s">
        <v>156</v>
      </c>
      <c r="G43" s="20" t="s">
        <v>156</v>
      </c>
    </row>
    <row r="44" spans="2:7" s="20" customFormat="1" ht="12.75">
      <c r="B44" s="22">
        <v>143764</v>
      </c>
      <c r="C44" s="21" t="s">
        <v>172</v>
      </c>
      <c r="D44" s="21" t="s">
        <v>162</v>
      </c>
      <c r="E44" s="20" t="s">
        <v>179</v>
      </c>
      <c r="F44" s="20" t="s">
        <v>156</v>
      </c>
      <c r="G44" s="20" t="s">
        <v>156</v>
      </c>
    </row>
    <row r="45" spans="2:7" s="20" customFormat="1" ht="12.75">
      <c r="B45" s="22">
        <v>143764</v>
      </c>
      <c r="C45" s="21" t="s">
        <v>172</v>
      </c>
      <c r="D45" s="21" t="s">
        <v>8</v>
      </c>
      <c r="E45" s="20" t="s">
        <v>179</v>
      </c>
      <c r="F45" s="20" t="s">
        <v>156</v>
      </c>
      <c r="G45" s="20" t="s">
        <v>156</v>
      </c>
    </row>
    <row r="46" spans="2:7" s="20" customFormat="1" ht="12.75">
      <c r="B46" s="22">
        <v>143764</v>
      </c>
      <c r="C46" s="21" t="s">
        <v>172</v>
      </c>
      <c r="D46" s="21" t="s">
        <v>160</v>
      </c>
      <c r="E46" s="20" t="s">
        <v>179</v>
      </c>
      <c r="F46" s="20" t="s">
        <v>156</v>
      </c>
      <c r="G46" s="20" t="s">
        <v>156</v>
      </c>
    </row>
    <row r="47" spans="2:7" s="20" customFormat="1" ht="12.75">
      <c r="B47" s="22">
        <v>143764</v>
      </c>
      <c r="C47" s="21" t="s">
        <v>166</v>
      </c>
      <c r="D47" s="21" t="s">
        <v>160</v>
      </c>
      <c r="E47" s="20" t="s">
        <v>179</v>
      </c>
      <c r="F47" s="20" t="s">
        <v>156</v>
      </c>
      <c r="G47" s="20" t="s">
        <v>156</v>
      </c>
    </row>
    <row r="48" spans="2:7" s="20" customFormat="1" ht="12.75">
      <c r="B48" s="22">
        <v>143764</v>
      </c>
      <c r="C48" s="21" t="s">
        <v>166</v>
      </c>
      <c r="D48" s="21" t="s">
        <v>162</v>
      </c>
      <c r="E48" s="20" t="s">
        <v>179</v>
      </c>
      <c r="F48" s="20" t="s">
        <v>156</v>
      </c>
      <c r="G48" s="20" t="s">
        <v>156</v>
      </c>
    </row>
    <row r="49" spans="2:7" s="20" customFormat="1" ht="12.75">
      <c r="B49" s="22">
        <v>143764</v>
      </c>
      <c r="C49" s="21" t="s">
        <v>10</v>
      </c>
      <c r="D49" s="21" t="s">
        <v>157</v>
      </c>
      <c r="E49" s="20" t="s">
        <v>179</v>
      </c>
      <c r="F49" s="20" t="s">
        <v>156</v>
      </c>
      <c r="G49" s="20" t="s">
        <v>156</v>
      </c>
    </row>
    <row r="50" spans="2:7" s="20" customFormat="1" ht="12.75">
      <c r="B50" s="22">
        <v>143764</v>
      </c>
      <c r="C50" s="21" t="s">
        <v>10</v>
      </c>
      <c r="D50" s="21" t="s">
        <v>145</v>
      </c>
      <c r="E50" s="20" t="s">
        <v>179</v>
      </c>
      <c r="F50" s="20" t="s">
        <v>156</v>
      </c>
      <c r="G50" s="20" t="s">
        <v>156</v>
      </c>
    </row>
    <row r="51" spans="2:7" s="20" customFormat="1" ht="12.75">
      <c r="B51" s="22">
        <v>143764</v>
      </c>
      <c r="C51" s="21" t="s">
        <v>12</v>
      </c>
      <c r="D51" s="21" t="s">
        <v>8</v>
      </c>
      <c r="E51" s="20" t="s">
        <v>179</v>
      </c>
      <c r="F51" s="20" t="s">
        <v>156</v>
      </c>
      <c r="G51" s="20" t="s">
        <v>156</v>
      </c>
    </row>
    <row r="52" spans="2:7" s="20" customFormat="1" ht="12.75">
      <c r="B52" s="22">
        <v>143764</v>
      </c>
      <c r="C52" s="21" t="s">
        <v>12</v>
      </c>
      <c r="D52" s="21" t="s">
        <v>158</v>
      </c>
      <c r="E52" s="20" t="s">
        <v>179</v>
      </c>
      <c r="F52" s="20" t="s">
        <v>156</v>
      </c>
      <c r="G52" s="20" t="s">
        <v>156</v>
      </c>
    </row>
    <row r="53" spans="2:7" s="20" customFormat="1" ht="12.75">
      <c r="B53" s="22">
        <v>143764</v>
      </c>
      <c r="C53" s="21" t="s">
        <v>11</v>
      </c>
      <c r="D53" s="21" t="s">
        <v>8</v>
      </c>
      <c r="E53" s="20" t="s">
        <v>179</v>
      </c>
      <c r="F53" s="20" t="s">
        <v>156</v>
      </c>
      <c r="G53" s="20" t="s">
        <v>156</v>
      </c>
    </row>
    <row r="54" spans="2:7" s="20" customFormat="1" ht="12.75">
      <c r="B54" s="22">
        <v>143764</v>
      </c>
      <c r="C54" s="21" t="s">
        <v>11</v>
      </c>
      <c r="D54" s="21" t="s">
        <v>160</v>
      </c>
      <c r="E54" s="20" t="s">
        <v>179</v>
      </c>
      <c r="F54" s="20" t="s">
        <v>156</v>
      </c>
      <c r="G54" s="20" t="s">
        <v>156</v>
      </c>
    </row>
    <row r="55" spans="2:7" s="20" customFormat="1" ht="12.75">
      <c r="B55" s="22">
        <v>143764</v>
      </c>
      <c r="C55" s="21" t="s">
        <v>11</v>
      </c>
      <c r="D55" s="21" t="s">
        <v>9</v>
      </c>
      <c r="E55" s="20" t="s">
        <v>179</v>
      </c>
      <c r="F55" s="20" t="s">
        <v>156</v>
      </c>
      <c r="G55" s="20" t="s">
        <v>156</v>
      </c>
    </row>
    <row r="56" spans="2:7" s="20" customFormat="1" ht="12.75">
      <c r="B56" s="22">
        <v>144235</v>
      </c>
      <c r="C56" s="20" t="s">
        <v>10</v>
      </c>
      <c r="D56" s="20" t="s">
        <v>147</v>
      </c>
      <c r="E56" s="20" t="s">
        <v>156</v>
      </c>
      <c r="F56" s="20" t="s">
        <v>179</v>
      </c>
      <c r="G56" s="20" t="s">
        <v>179</v>
      </c>
    </row>
    <row r="57" spans="2:7" s="20" customFormat="1" ht="12.75">
      <c r="B57" s="22">
        <v>145773</v>
      </c>
      <c r="C57" s="20" t="s">
        <v>10</v>
      </c>
      <c r="D57" s="20" t="s">
        <v>13</v>
      </c>
      <c r="E57" s="20" t="s">
        <v>173</v>
      </c>
      <c r="F57" s="20" t="s">
        <v>173</v>
      </c>
      <c r="G57" s="20" t="s">
        <v>179</v>
      </c>
    </row>
    <row r="58" spans="2:7" s="20" customFormat="1" ht="12.75">
      <c r="B58" s="22">
        <v>145775</v>
      </c>
      <c r="C58" s="20" t="s">
        <v>172</v>
      </c>
      <c r="D58" s="20" t="s">
        <v>181</v>
      </c>
      <c r="E58" s="20" t="s">
        <v>178</v>
      </c>
      <c r="F58" s="20" t="s">
        <v>178</v>
      </c>
      <c r="G58" s="20" t="s">
        <v>178</v>
      </c>
    </row>
    <row r="59" spans="2:7" s="20" customFormat="1" ht="12.75">
      <c r="B59" s="22">
        <v>147349</v>
      </c>
      <c r="C59" s="21" t="s">
        <v>11</v>
      </c>
      <c r="D59" s="21" t="s">
        <v>175</v>
      </c>
      <c r="E59" s="20" t="s">
        <v>173</v>
      </c>
      <c r="F59" s="20" t="s">
        <v>173</v>
      </c>
      <c r="G59" s="20" t="s">
        <v>179</v>
      </c>
    </row>
    <row r="60" spans="2:7" s="20" customFormat="1" ht="12.75">
      <c r="B60" s="22">
        <v>147349</v>
      </c>
      <c r="C60" s="21" t="s">
        <v>12</v>
      </c>
      <c r="D60" s="21" t="s">
        <v>175</v>
      </c>
      <c r="E60" s="20" t="s">
        <v>173</v>
      </c>
      <c r="F60" s="20" t="s">
        <v>173</v>
      </c>
      <c r="G60" s="20" t="s">
        <v>179</v>
      </c>
    </row>
    <row r="61" spans="2:7" s="20" customFormat="1" ht="12.75">
      <c r="B61" s="22">
        <v>147349</v>
      </c>
      <c r="C61" s="21" t="s">
        <v>10</v>
      </c>
      <c r="D61" s="21" t="s">
        <v>175</v>
      </c>
      <c r="E61" s="20" t="s">
        <v>173</v>
      </c>
      <c r="F61" s="20" t="s">
        <v>173</v>
      </c>
      <c r="G61" s="20" t="s">
        <v>179</v>
      </c>
    </row>
    <row r="62" spans="2:7" s="20" customFormat="1" ht="12.75">
      <c r="B62" s="22">
        <v>147351</v>
      </c>
      <c r="C62" s="20" t="s">
        <v>11</v>
      </c>
      <c r="D62" s="20" t="s">
        <v>175</v>
      </c>
      <c r="E62" s="20" t="s">
        <v>173</v>
      </c>
      <c r="F62" s="20" t="s">
        <v>173</v>
      </c>
      <c r="G62" s="20" t="s">
        <v>173</v>
      </c>
    </row>
    <row r="63" spans="2:7" s="20" customFormat="1" ht="12.75">
      <c r="B63" s="22">
        <v>147354</v>
      </c>
      <c r="C63" s="20" t="s">
        <v>172</v>
      </c>
      <c r="D63" s="20" t="s">
        <v>6</v>
      </c>
      <c r="E63" s="20" t="s">
        <v>178</v>
      </c>
      <c r="F63" s="20" t="s">
        <v>178</v>
      </c>
      <c r="G63" s="20" t="s">
        <v>178</v>
      </c>
    </row>
    <row r="64" spans="2:7" s="20" customFormat="1" ht="12.75">
      <c r="B64" s="22">
        <v>147356</v>
      </c>
      <c r="C64" s="20" t="s">
        <v>0</v>
      </c>
      <c r="D64" s="20" t="s">
        <v>159</v>
      </c>
      <c r="E64" s="20" t="s">
        <v>178</v>
      </c>
      <c r="F64" s="20" t="s">
        <v>178</v>
      </c>
      <c r="G64" s="20" t="s">
        <v>178</v>
      </c>
    </row>
    <row r="65" spans="2:7" s="20" customFormat="1" ht="12.75">
      <c r="B65" s="22">
        <v>147431</v>
      </c>
      <c r="C65" s="20" t="s">
        <v>172</v>
      </c>
      <c r="D65" s="20" t="s">
        <v>7</v>
      </c>
      <c r="E65" s="20" t="s">
        <v>178</v>
      </c>
      <c r="F65" s="20" t="s">
        <v>173</v>
      </c>
      <c r="G65" s="20" t="s">
        <v>179</v>
      </c>
    </row>
    <row r="66" spans="2:7" s="20" customFormat="1" ht="12.75">
      <c r="B66" s="22">
        <v>147974</v>
      </c>
      <c r="C66" s="20" t="s">
        <v>182</v>
      </c>
      <c r="D66" s="20" t="s">
        <v>104</v>
      </c>
      <c r="F66" s="20" t="s">
        <v>173</v>
      </c>
      <c r="G66" s="20" t="s">
        <v>173</v>
      </c>
    </row>
    <row r="67" spans="2:4" s="20" customFormat="1" ht="12.75">
      <c r="B67" s="22"/>
      <c r="C67" s="20" t="s">
        <v>75</v>
      </c>
      <c r="D67" s="20" t="s">
        <v>70</v>
      </c>
    </row>
    <row r="68" ht="12" customHeight="1"/>
    <row r="69" spans="4:21" ht="12.75">
      <c r="D69" t="s">
        <v>140</v>
      </c>
      <c r="E69">
        <f>COUNTIF(E$4:E$68,"Unconfirmed")</f>
        <v>0</v>
      </c>
      <c r="F69">
        <f aca="true" t="shared" si="1" ref="F69:U69">COUNTIF(F$4:F$68,"Unconfirmed")</f>
        <v>0</v>
      </c>
      <c r="G69">
        <f t="shared" si="1"/>
        <v>0</v>
      </c>
      <c r="H69">
        <f t="shared" si="1"/>
        <v>0</v>
      </c>
      <c r="I69">
        <f t="shared" si="1"/>
        <v>0</v>
      </c>
      <c r="J69">
        <f t="shared" si="1"/>
        <v>0</v>
      </c>
      <c r="K69">
        <f t="shared" si="1"/>
        <v>0</v>
      </c>
      <c r="L69">
        <f t="shared" si="1"/>
        <v>0</v>
      </c>
      <c r="M69">
        <f t="shared" si="1"/>
        <v>0</v>
      </c>
      <c r="N69">
        <f t="shared" si="1"/>
        <v>0</v>
      </c>
      <c r="O69">
        <f t="shared" si="1"/>
        <v>0</v>
      </c>
      <c r="P69">
        <f t="shared" si="1"/>
        <v>0</v>
      </c>
      <c r="Q69">
        <f t="shared" si="1"/>
        <v>0</v>
      </c>
      <c r="R69">
        <f t="shared" si="1"/>
        <v>0</v>
      </c>
      <c r="S69">
        <f t="shared" si="1"/>
        <v>0</v>
      </c>
      <c r="T69">
        <f t="shared" si="1"/>
        <v>0</v>
      </c>
      <c r="U69">
        <f t="shared" si="1"/>
        <v>0</v>
      </c>
    </row>
    <row r="70" spans="4:21" ht="12.75">
      <c r="D70" t="s">
        <v>112</v>
      </c>
      <c r="E70">
        <f>COUNTIF(E$4:E$68,"New")</f>
        <v>8</v>
      </c>
      <c r="F70">
        <f aca="true" t="shared" si="2" ref="F70:U70">COUNTIF(F$4:F$68,"New")</f>
        <v>3</v>
      </c>
      <c r="G70">
        <f t="shared" si="2"/>
        <v>3</v>
      </c>
      <c r="H70">
        <f t="shared" si="2"/>
        <v>0</v>
      </c>
      <c r="I70">
        <f t="shared" si="2"/>
        <v>0</v>
      </c>
      <c r="J70">
        <f t="shared" si="2"/>
        <v>0</v>
      </c>
      <c r="K70">
        <f t="shared" si="2"/>
        <v>0</v>
      </c>
      <c r="L70">
        <f t="shared" si="2"/>
        <v>0</v>
      </c>
      <c r="M70">
        <f t="shared" si="2"/>
        <v>0</v>
      </c>
      <c r="N70">
        <f t="shared" si="2"/>
        <v>0</v>
      </c>
      <c r="O70">
        <f t="shared" si="2"/>
        <v>0</v>
      </c>
      <c r="P70">
        <f t="shared" si="2"/>
        <v>0</v>
      </c>
      <c r="Q70">
        <f t="shared" si="2"/>
        <v>0</v>
      </c>
      <c r="R70">
        <f t="shared" si="2"/>
        <v>0</v>
      </c>
      <c r="S70">
        <f t="shared" si="2"/>
        <v>0</v>
      </c>
      <c r="T70">
        <f t="shared" si="2"/>
        <v>0</v>
      </c>
      <c r="U70">
        <f t="shared" si="2"/>
        <v>0</v>
      </c>
    </row>
    <row r="71" spans="4:21" ht="12.75">
      <c r="D71" t="s">
        <v>133</v>
      </c>
      <c r="E71">
        <f>COUNTIF(E$4:E$68,"Assigned")</f>
        <v>15</v>
      </c>
      <c r="F71">
        <f aca="true" t="shared" si="3" ref="F71:U71">COUNTIF(F$4:F$68,"Assigned")</f>
        <v>21</v>
      </c>
      <c r="G71">
        <f t="shared" si="3"/>
        <v>12</v>
      </c>
      <c r="H71">
        <f t="shared" si="3"/>
        <v>0</v>
      </c>
      <c r="I71">
        <f t="shared" si="3"/>
        <v>0</v>
      </c>
      <c r="J71">
        <f t="shared" si="3"/>
        <v>0</v>
      </c>
      <c r="K71">
        <f t="shared" si="3"/>
        <v>0</v>
      </c>
      <c r="L71">
        <f t="shared" si="3"/>
        <v>0</v>
      </c>
      <c r="M71">
        <f t="shared" si="3"/>
        <v>0</v>
      </c>
      <c r="N71">
        <f t="shared" si="3"/>
        <v>0</v>
      </c>
      <c r="O71">
        <f t="shared" si="3"/>
        <v>0</v>
      </c>
      <c r="P71">
        <f t="shared" si="3"/>
        <v>0</v>
      </c>
      <c r="Q71">
        <f t="shared" si="3"/>
        <v>0</v>
      </c>
      <c r="R71">
        <f t="shared" si="3"/>
        <v>0</v>
      </c>
      <c r="S71">
        <f t="shared" si="3"/>
        <v>0</v>
      </c>
      <c r="T71">
        <f t="shared" si="3"/>
        <v>0</v>
      </c>
      <c r="U71">
        <f t="shared" si="3"/>
        <v>0</v>
      </c>
    </row>
    <row r="72" spans="4:21" ht="12.75">
      <c r="D72" t="s">
        <v>139</v>
      </c>
      <c r="E72">
        <f>COUNTIF(E$4:E$68,"Reopened")</f>
        <v>0</v>
      </c>
      <c r="F72">
        <f aca="true" t="shared" si="4" ref="F72:U72">COUNTIF(F$4:F$68,"Reopened")</f>
        <v>0</v>
      </c>
      <c r="G72">
        <f t="shared" si="4"/>
        <v>0</v>
      </c>
      <c r="H72">
        <f t="shared" si="4"/>
        <v>0</v>
      </c>
      <c r="I72">
        <f t="shared" si="4"/>
        <v>0</v>
      </c>
      <c r="J72">
        <f t="shared" si="4"/>
        <v>0</v>
      </c>
      <c r="K72">
        <f t="shared" si="4"/>
        <v>0</v>
      </c>
      <c r="L72">
        <f t="shared" si="4"/>
        <v>0</v>
      </c>
      <c r="M72">
        <f t="shared" si="4"/>
        <v>0</v>
      </c>
      <c r="N72">
        <f t="shared" si="4"/>
        <v>0</v>
      </c>
      <c r="O72">
        <f t="shared" si="4"/>
        <v>0</v>
      </c>
      <c r="P72">
        <f t="shared" si="4"/>
        <v>0</v>
      </c>
      <c r="Q72">
        <f t="shared" si="4"/>
        <v>0</v>
      </c>
      <c r="R72">
        <f t="shared" si="4"/>
        <v>0</v>
      </c>
      <c r="S72">
        <f t="shared" si="4"/>
        <v>0</v>
      </c>
      <c r="T72">
        <f t="shared" si="4"/>
        <v>0</v>
      </c>
      <c r="U72">
        <f t="shared" si="4"/>
        <v>0</v>
      </c>
    </row>
    <row r="73" spans="4:21" ht="12.75">
      <c r="D73" t="s">
        <v>136</v>
      </c>
      <c r="E73">
        <f>COUNTIF(E$4:E$68,"Resolved")</f>
        <v>16</v>
      </c>
      <c r="F73">
        <f aca="true" t="shared" si="5" ref="F73:U73">COUNTIF(F$4:F$68,"Resolved")</f>
        <v>2</v>
      </c>
      <c r="G73">
        <f t="shared" si="5"/>
        <v>11</v>
      </c>
      <c r="H73">
        <f t="shared" si="5"/>
        <v>0</v>
      </c>
      <c r="I73">
        <f t="shared" si="5"/>
        <v>0</v>
      </c>
      <c r="J73">
        <f t="shared" si="5"/>
        <v>0</v>
      </c>
      <c r="K73">
        <f t="shared" si="5"/>
        <v>0</v>
      </c>
      <c r="L73">
        <f t="shared" si="5"/>
        <v>0</v>
      </c>
      <c r="M73">
        <f t="shared" si="5"/>
        <v>0</v>
      </c>
      <c r="N73">
        <f t="shared" si="5"/>
        <v>0</v>
      </c>
      <c r="O73">
        <f t="shared" si="5"/>
        <v>0</v>
      </c>
      <c r="P73">
        <f t="shared" si="5"/>
        <v>0</v>
      </c>
      <c r="Q73">
        <f t="shared" si="5"/>
        <v>0</v>
      </c>
      <c r="R73">
        <f t="shared" si="5"/>
        <v>0</v>
      </c>
      <c r="S73">
        <f t="shared" si="5"/>
        <v>0</v>
      </c>
      <c r="T73">
        <f t="shared" si="5"/>
        <v>0</v>
      </c>
      <c r="U73">
        <f t="shared" si="5"/>
        <v>0</v>
      </c>
    </row>
    <row r="74" spans="4:21" ht="12.75">
      <c r="D74" t="s">
        <v>138</v>
      </c>
      <c r="E74">
        <f>COUNTIF(E$4:E$68,"Verified")</f>
        <v>0</v>
      </c>
      <c r="F74">
        <f aca="true" t="shared" si="6" ref="F74:U74">COUNTIF(F$4:F$68,"Verified")</f>
        <v>0</v>
      </c>
      <c r="G74">
        <f t="shared" si="6"/>
        <v>0</v>
      </c>
      <c r="H74">
        <f t="shared" si="6"/>
        <v>0</v>
      </c>
      <c r="I74">
        <f t="shared" si="6"/>
        <v>0</v>
      </c>
      <c r="J74">
        <f t="shared" si="6"/>
        <v>0</v>
      </c>
      <c r="K74">
        <f t="shared" si="6"/>
        <v>0</v>
      </c>
      <c r="L74">
        <f t="shared" si="6"/>
        <v>0</v>
      </c>
      <c r="M74">
        <f t="shared" si="6"/>
        <v>0</v>
      </c>
      <c r="N74">
        <f t="shared" si="6"/>
        <v>0</v>
      </c>
      <c r="O74">
        <f t="shared" si="6"/>
        <v>0</v>
      </c>
      <c r="P74">
        <f t="shared" si="6"/>
        <v>0</v>
      </c>
      <c r="Q74">
        <f t="shared" si="6"/>
        <v>0</v>
      </c>
      <c r="R74">
        <f t="shared" si="6"/>
        <v>0</v>
      </c>
      <c r="S74">
        <f t="shared" si="6"/>
        <v>0</v>
      </c>
      <c r="T74">
        <f t="shared" si="6"/>
        <v>0</v>
      </c>
      <c r="U74">
        <f t="shared" si="6"/>
        <v>0</v>
      </c>
    </row>
    <row r="75" spans="4:21" ht="12.75">
      <c r="D75" t="s">
        <v>137</v>
      </c>
      <c r="E75">
        <f>COUNTIF(E$4:E$68,"Closed")</f>
        <v>23</v>
      </c>
      <c r="F75">
        <f aca="true" t="shared" si="7" ref="F75:U75">COUNTIF(F$4:F$68,"Closed")</f>
        <v>37</v>
      </c>
      <c r="G75">
        <f t="shared" si="7"/>
        <v>37</v>
      </c>
      <c r="H75">
        <f t="shared" si="7"/>
        <v>0</v>
      </c>
      <c r="I75">
        <f t="shared" si="7"/>
        <v>0</v>
      </c>
      <c r="J75">
        <f t="shared" si="7"/>
        <v>0</v>
      </c>
      <c r="K75">
        <f t="shared" si="7"/>
        <v>0</v>
      </c>
      <c r="L75">
        <f t="shared" si="7"/>
        <v>0</v>
      </c>
      <c r="M75">
        <f t="shared" si="7"/>
        <v>0</v>
      </c>
      <c r="N75">
        <f t="shared" si="7"/>
        <v>0</v>
      </c>
      <c r="O75">
        <f t="shared" si="7"/>
        <v>0</v>
      </c>
      <c r="P75">
        <f t="shared" si="7"/>
        <v>0</v>
      </c>
      <c r="Q75">
        <f t="shared" si="7"/>
        <v>0</v>
      </c>
      <c r="R75">
        <f t="shared" si="7"/>
        <v>0</v>
      </c>
      <c r="S75">
        <f t="shared" si="7"/>
        <v>0</v>
      </c>
      <c r="T75">
        <f t="shared" si="7"/>
        <v>0</v>
      </c>
      <c r="U75">
        <f t="shared" si="7"/>
        <v>0</v>
      </c>
    </row>
    <row r="77" ht="12.75">
      <c r="D77" t="s">
        <v>141</v>
      </c>
    </row>
    <row r="78" spans="4:21" ht="12.75">
      <c r="D78" t="s">
        <v>142</v>
      </c>
      <c r="E78" s="17">
        <f>E3</f>
        <v>38882</v>
      </c>
      <c r="F78" s="17">
        <f aca="true" t="shared" si="8" ref="F78:U78">F3</f>
        <v>38889</v>
      </c>
      <c r="G78" s="17">
        <f t="shared" si="8"/>
        <v>38896</v>
      </c>
      <c r="H78" s="17">
        <f t="shared" si="8"/>
        <v>38903</v>
      </c>
      <c r="I78" s="17">
        <f t="shared" si="8"/>
        <v>38910</v>
      </c>
      <c r="J78" s="17">
        <f t="shared" si="8"/>
        <v>38917</v>
      </c>
      <c r="K78" s="17">
        <f t="shared" si="8"/>
        <v>38924</v>
      </c>
      <c r="L78" s="17">
        <f t="shared" si="8"/>
        <v>38931</v>
      </c>
      <c r="M78" s="17">
        <f t="shared" si="8"/>
        <v>38938</v>
      </c>
      <c r="N78" s="17">
        <f t="shared" si="8"/>
        <v>38945</v>
      </c>
      <c r="O78" s="17">
        <f t="shared" si="8"/>
        <v>38952</v>
      </c>
      <c r="P78" s="17">
        <f t="shared" si="8"/>
        <v>38959</v>
      </c>
      <c r="Q78" s="17">
        <f t="shared" si="8"/>
        <v>38966</v>
      </c>
      <c r="R78" s="17">
        <f t="shared" si="8"/>
        <v>38973</v>
      </c>
      <c r="S78" s="17">
        <f t="shared" si="8"/>
        <v>38980</v>
      </c>
      <c r="T78" s="17">
        <f t="shared" si="8"/>
        <v>38987</v>
      </c>
      <c r="U78" s="17">
        <f t="shared" si="8"/>
        <v>38994</v>
      </c>
    </row>
    <row r="79" spans="4:21" ht="12.75">
      <c r="D79" t="s">
        <v>143</v>
      </c>
      <c r="E79">
        <f>E70+E71+E72</f>
        <v>23</v>
      </c>
      <c r="F79">
        <f>F70+F71+F72</f>
        <v>24</v>
      </c>
      <c r="G79">
        <f aca="true" t="shared" si="9" ref="G79:U79">G70+G71+G72</f>
        <v>15</v>
      </c>
      <c r="H79">
        <f t="shared" si="9"/>
        <v>0</v>
      </c>
      <c r="I79">
        <f t="shared" si="9"/>
        <v>0</v>
      </c>
      <c r="J79">
        <f t="shared" si="9"/>
        <v>0</v>
      </c>
      <c r="K79">
        <f t="shared" si="9"/>
        <v>0</v>
      </c>
      <c r="L79">
        <f t="shared" si="9"/>
        <v>0</v>
      </c>
      <c r="M79">
        <f t="shared" si="9"/>
        <v>0</v>
      </c>
      <c r="N79">
        <f t="shared" si="9"/>
        <v>0</v>
      </c>
      <c r="O79">
        <f t="shared" si="9"/>
        <v>0</v>
      </c>
      <c r="P79">
        <f t="shared" si="9"/>
        <v>0</v>
      </c>
      <c r="Q79">
        <f t="shared" si="9"/>
        <v>0</v>
      </c>
      <c r="R79">
        <f t="shared" si="9"/>
        <v>0</v>
      </c>
      <c r="S79">
        <f t="shared" si="9"/>
        <v>0</v>
      </c>
      <c r="T79">
        <f t="shared" si="9"/>
        <v>0</v>
      </c>
      <c r="U79">
        <f t="shared" si="9"/>
        <v>0</v>
      </c>
    </row>
    <row r="80" spans="4:13" ht="12.75">
      <c r="D80" t="s">
        <v>186</v>
      </c>
      <c r="E80">
        <v>23</v>
      </c>
      <c r="F80">
        <v>24</v>
      </c>
      <c r="G80">
        <v>18</v>
      </c>
      <c r="H80">
        <v>15</v>
      </c>
      <c r="I80">
        <v>12</v>
      </c>
      <c r="J80">
        <v>9</v>
      </c>
      <c r="K80">
        <v>6</v>
      </c>
      <c r="L80">
        <v>3</v>
      </c>
      <c r="M80">
        <v>0</v>
      </c>
    </row>
  </sheetData>
  <hyperlinks>
    <hyperlink ref="B5" r:id="rId1" display="https://bugs.eclipse.org/bugs/show_bug.cgi?id=134895"/>
    <hyperlink ref="B6" r:id="rId2" display="https://bugs.eclipse.org/bugs/show_bug.cgi?id=134915"/>
    <hyperlink ref="B24" r:id="rId3" display="https://bugs.eclipse.org/bugs/show_bug.cgi?id=140073"/>
    <hyperlink ref="B26" r:id="rId4" display="https://bugs.eclipse.org/bugs/show_bug.cgi?id=140840"/>
    <hyperlink ref="B27" r:id="rId5" display="https://bugs.eclipse.org/bugs/show_bug.cgi?id=140844"/>
    <hyperlink ref="B28" r:id="rId6" display="https://bugs.eclipse.org/bugs/show_bug.cgi?id=140846"/>
    <hyperlink ref="B29" r:id="rId7" display="https://bugs.eclipse.org/bugs/show_bug.cgi?id=140847"/>
    <hyperlink ref="B30" r:id="rId8" display="https://bugs.eclipse.org/bugs/show_bug.cgi?id=140848"/>
    <hyperlink ref="B31" r:id="rId9" display="https://bugs.eclipse.org/bugs/show_bug.cgi?id=140850"/>
    <hyperlink ref="B32" r:id="rId10" display="https://bugs.eclipse.org/bugs/show_bug.cgi?id=140852"/>
    <hyperlink ref="B33" r:id="rId11" display="https://bugs.eclipse.org/bugs/show_bug.cgi?id=140856"/>
    <hyperlink ref="B34" r:id="rId12" display="https://bugs.eclipse.org/bugs/show_bug.cgi?id=140858"/>
    <hyperlink ref="B35" r:id="rId13" display="https://bugs.eclipse.org/bugs/show_bug.cgi?id=140859"/>
    <hyperlink ref="B36" r:id="rId14" display="https://bugs.eclipse.org/bugs/show_bug.cgi?id=140865"/>
    <hyperlink ref="B37" r:id="rId15" display="https://bugs.eclipse.org/bugs/show_bug.cgi?id=140867"/>
    <hyperlink ref="B38" r:id="rId16" display="https://bugs.eclipse.org/bugs/show_bug.cgi?id=140871"/>
    <hyperlink ref="B39" r:id="rId17" display="https://bugs.eclipse.org/bugs/show_bug.cgi?id=141624"/>
    <hyperlink ref="B40" r:id="rId18" display="https://bugs.eclipse.org/bugs/show_bug.cgi?id=143741"/>
    <hyperlink ref="B56" r:id="rId19" display="https://bugs.eclipse.org/bugs/show_bug.cgi?id=144235"/>
    <hyperlink ref="B57" r:id="rId20" display="https://bugs.eclipse.org/bugs/show_bug.cgi?id=145773"/>
    <hyperlink ref="B61" r:id="rId21" display="https://bugs.eclipse.org/bugs/show_bug.cgi?id=147349"/>
    <hyperlink ref="B62" r:id="rId22" display="https://bugs.eclipse.org/bugs/show_bug.cgi?id=147351"/>
    <hyperlink ref="B63" r:id="rId23" display="https://bugs.eclipse.org/bugs/show_bug.cgi?id=147354"/>
    <hyperlink ref="B64" r:id="rId24" display="https://bugs.eclipse.org/bugs/show_bug.cgi?id=147356"/>
    <hyperlink ref="B65" r:id="rId25" display="https://bugs.eclipse.org/bugs/show_bug.cgi?id=147431"/>
    <hyperlink ref="B25" r:id="rId26" display="https://bugs.eclipse.org/bugs/show_bug.cgi?id=140073"/>
    <hyperlink ref="B23" r:id="rId27" display="https://bugs.eclipse.org/bugs/show_bug.cgi?id=140073"/>
    <hyperlink ref="B22" r:id="rId28" display="https://bugs.eclipse.org/bugs/show_bug.cgi?id=140073"/>
    <hyperlink ref="B21" r:id="rId29" display="https://bugs.eclipse.org/bugs/show_bug.cgi?id=140073"/>
    <hyperlink ref="B60" r:id="rId30" display="https://bugs.eclipse.org/bugs/show_bug.cgi?id=147349"/>
    <hyperlink ref="B59" r:id="rId31" display="https://bugs.eclipse.org/bugs/show_bug.cgi?id=147349"/>
    <hyperlink ref="B7" r:id="rId32" display="https://bugs.eclipse.org/bugs/show_bug.cgi?id=135941"/>
    <hyperlink ref="B8" r:id="rId33" display="https://bugs.eclipse.org/bugs/show_bug.cgi?id=135941"/>
    <hyperlink ref="B9" r:id="rId34" display="https://bugs.eclipse.org/bugs/show_bug.cgi?id=140073"/>
    <hyperlink ref="B10" r:id="rId35" display="https://bugs.eclipse.org/bugs/show_bug.cgi?id=140073"/>
    <hyperlink ref="B11" r:id="rId36" display="https://bugs.eclipse.org/bugs/show_bug.cgi?id=140073"/>
    <hyperlink ref="B12" r:id="rId37" display="https://bugs.eclipse.org/bugs/show_bug.cgi?id=140073"/>
    <hyperlink ref="B13" r:id="rId38" display="https://bugs.eclipse.org/bugs/show_bug.cgi?id=140073"/>
    <hyperlink ref="B14" r:id="rId39" display="https://bugs.eclipse.org/bugs/show_bug.cgi?id=140073"/>
    <hyperlink ref="B15" r:id="rId40" display="https://bugs.eclipse.org/bugs/show_bug.cgi?id=140073"/>
    <hyperlink ref="B16" r:id="rId41" display="https://bugs.eclipse.org/bugs/show_bug.cgi?id=140073"/>
    <hyperlink ref="B17" r:id="rId42" display="https://bugs.eclipse.org/bugs/show_bug.cgi?id=140073"/>
    <hyperlink ref="B18" r:id="rId43" display="https://bugs.eclipse.org/bugs/show_bug.cgi?id=140073"/>
    <hyperlink ref="B19" r:id="rId44" display="https://bugs.eclipse.org/bugs/show_bug.cgi?id=140073"/>
    <hyperlink ref="B20" r:id="rId45" display="https://bugs.eclipse.org/bugs/show_bug.cgi?id=140073"/>
    <hyperlink ref="B41" r:id="rId46" display="https://bugs.eclipse.org/bugs/show_bug.cgi?id=143764"/>
    <hyperlink ref="B42" r:id="rId47" display="https://bugs.eclipse.org/bugs/show_bug.cgi?id=143764"/>
    <hyperlink ref="B43" r:id="rId48" display="https://bugs.eclipse.org/bugs/show_bug.cgi?id=143764"/>
    <hyperlink ref="B44" r:id="rId49" display="https://bugs.eclipse.org/bugs/show_bug.cgi?id=143764"/>
    <hyperlink ref="B45" r:id="rId50" display="https://bugs.eclipse.org/bugs/show_bug.cgi?id=143764"/>
    <hyperlink ref="B46" r:id="rId51" display="https://bugs.eclipse.org/bugs/show_bug.cgi?id=143764"/>
    <hyperlink ref="B47" r:id="rId52" display="https://bugs.eclipse.org/bugs/show_bug.cgi?id=143764"/>
    <hyperlink ref="B48" r:id="rId53" display="https://bugs.eclipse.org/bugs/show_bug.cgi?id=143764"/>
    <hyperlink ref="B49" r:id="rId54" display="https://bugs.eclipse.org/bugs/show_bug.cgi?id=143764"/>
    <hyperlink ref="B50" r:id="rId55" display="https://bugs.eclipse.org/bugs/show_bug.cgi?id=143764"/>
    <hyperlink ref="B51" r:id="rId56" display="https://bugs.eclipse.org/bugs/show_bug.cgi?id=143764"/>
    <hyperlink ref="B52" r:id="rId57" display="https://bugs.eclipse.org/bugs/show_bug.cgi?id=143764"/>
    <hyperlink ref="B53" r:id="rId58" display="https://bugs.eclipse.org/bugs/show_bug.cgi?id=143764"/>
    <hyperlink ref="B54" r:id="rId59" display="https://bugs.eclipse.org/bugs/show_bug.cgi?id=143764"/>
    <hyperlink ref="B55" r:id="rId60" display="https://bugs.eclipse.org/bugs/show_bug.cgi?id=143764"/>
    <hyperlink ref="B4" r:id="rId61" display="https://bugs.eclipse.org/bugs/show_bug.cgi?id=134895"/>
    <hyperlink ref="B58" r:id="rId62" display="https://bugs.eclipse.org/bugs/show_bug.cgi?id=145775"/>
    <hyperlink ref="B66" r:id="rId63" display="https://bugs.eclipse.org/bugs/show_bug.cgi?id=147974"/>
  </hyperlinks>
  <printOptions/>
  <pageMargins left="0.75" right="0.75" top="1" bottom="1" header="0.5" footer="0.5"/>
  <pageSetup horizontalDpi="600" verticalDpi="600" orientation="portrait" r:id="rId65"/>
  <drawing r:id="rId64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0"/>
  <sheetViews>
    <sheetView workbookViewId="0" topLeftCell="A1">
      <pane ySplit="3" topLeftCell="BM4" activePane="bottomLeft" state="frozen"/>
      <selection pane="topLeft" activeCell="A1" sqref="A1"/>
      <selection pane="bottomLeft" activeCell="A17" sqref="A17:IV17"/>
    </sheetView>
  </sheetViews>
  <sheetFormatPr defaultColWidth="9.140625" defaultRowHeight="12.75"/>
  <cols>
    <col min="1" max="1" width="2.421875" style="0" customWidth="1"/>
    <col min="3" max="3" width="12.421875" style="0" bestFit="1" customWidth="1"/>
    <col min="4" max="4" width="32.421875" style="0" bestFit="1" customWidth="1"/>
  </cols>
  <sheetData>
    <row r="1" ht="7.5" customHeight="1"/>
    <row r="2" spans="3:5" ht="12.75">
      <c r="C2" t="s">
        <v>144</v>
      </c>
      <c r="D2" t="s">
        <v>118</v>
      </c>
      <c r="E2" t="s">
        <v>131</v>
      </c>
    </row>
    <row r="3" spans="2:21" ht="12.75">
      <c r="B3" t="s">
        <v>130</v>
      </c>
      <c r="C3" t="s">
        <v>15</v>
      </c>
      <c r="D3" t="s">
        <v>14</v>
      </c>
      <c r="E3" s="17">
        <v>38882</v>
      </c>
      <c r="F3" s="17">
        <f>E3+6</f>
        <v>38888</v>
      </c>
      <c r="G3" s="17">
        <f>F3+8</f>
        <v>38896</v>
      </c>
      <c r="H3" s="17">
        <f>G3+7</f>
        <v>38903</v>
      </c>
      <c r="I3" s="17">
        <f aca="true" t="shared" si="0" ref="I3:U3">H3+7</f>
        <v>38910</v>
      </c>
      <c r="J3" s="17">
        <f t="shared" si="0"/>
        <v>38917</v>
      </c>
      <c r="K3" s="17">
        <f t="shared" si="0"/>
        <v>38924</v>
      </c>
      <c r="L3" s="17">
        <f t="shared" si="0"/>
        <v>38931</v>
      </c>
      <c r="M3" s="17">
        <f t="shared" si="0"/>
        <v>38938</v>
      </c>
      <c r="N3" s="17">
        <f t="shared" si="0"/>
        <v>38945</v>
      </c>
      <c r="O3" s="17">
        <f t="shared" si="0"/>
        <v>38952</v>
      </c>
      <c r="P3" s="17">
        <f t="shared" si="0"/>
        <v>38959</v>
      </c>
      <c r="Q3" s="17">
        <f t="shared" si="0"/>
        <v>38966</v>
      </c>
      <c r="R3" s="17">
        <f t="shared" si="0"/>
        <v>38973</v>
      </c>
      <c r="S3" s="17">
        <f t="shared" si="0"/>
        <v>38980</v>
      </c>
      <c r="T3" s="17">
        <f t="shared" si="0"/>
        <v>38987</v>
      </c>
      <c r="U3" s="17">
        <f t="shared" si="0"/>
        <v>38994</v>
      </c>
    </row>
    <row r="4" spans="2:7" ht="12.75">
      <c r="B4" s="18">
        <v>143180</v>
      </c>
      <c r="C4" t="s">
        <v>0</v>
      </c>
      <c r="D4" t="s">
        <v>16</v>
      </c>
      <c r="E4" t="s">
        <v>133</v>
      </c>
      <c r="F4" t="s">
        <v>133</v>
      </c>
      <c r="G4" t="s">
        <v>133</v>
      </c>
    </row>
    <row r="5" spans="2:7" ht="12.75">
      <c r="B5" s="18">
        <v>143181</v>
      </c>
      <c r="C5" t="s">
        <v>1</v>
      </c>
      <c r="D5" t="s">
        <v>98</v>
      </c>
      <c r="E5" t="s">
        <v>133</v>
      </c>
      <c r="F5" t="s">
        <v>133</v>
      </c>
      <c r="G5" t="s">
        <v>133</v>
      </c>
    </row>
    <row r="6" spans="2:7" ht="12.75">
      <c r="B6" s="18">
        <v>143182</v>
      </c>
      <c r="C6" t="s">
        <v>1</v>
      </c>
      <c r="D6" t="s">
        <v>113</v>
      </c>
      <c r="E6" t="s">
        <v>133</v>
      </c>
      <c r="F6" t="s">
        <v>133</v>
      </c>
      <c r="G6" t="s">
        <v>133</v>
      </c>
    </row>
    <row r="7" spans="2:7" ht="12.75">
      <c r="B7" s="18">
        <v>143183</v>
      </c>
      <c r="C7" t="s">
        <v>1</v>
      </c>
      <c r="D7" t="s">
        <v>168</v>
      </c>
      <c r="E7" t="s">
        <v>133</v>
      </c>
      <c r="F7" t="s">
        <v>133</v>
      </c>
      <c r="G7" t="s">
        <v>133</v>
      </c>
    </row>
    <row r="8" spans="3:4" ht="12.75">
      <c r="C8" t="s">
        <v>5</v>
      </c>
      <c r="D8" t="s">
        <v>77</v>
      </c>
    </row>
    <row r="9" spans="2:7" ht="12.75">
      <c r="B9" s="18">
        <v>143184</v>
      </c>
      <c r="C9" t="s">
        <v>5</v>
      </c>
      <c r="D9" t="s">
        <v>17</v>
      </c>
      <c r="E9" t="s">
        <v>133</v>
      </c>
      <c r="F9" t="s">
        <v>133</v>
      </c>
      <c r="G9" t="s">
        <v>133</v>
      </c>
    </row>
    <row r="10" spans="2:7" ht="12.75">
      <c r="B10" s="18">
        <v>143187</v>
      </c>
      <c r="C10" t="s">
        <v>11</v>
      </c>
      <c r="D10" t="s">
        <v>18</v>
      </c>
      <c r="E10" t="s">
        <v>112</v>
      </c>
      <c r="F10" t="s">
        <v>112</v>
      </c>
      <c r="G10" t="s">
        <v>112</v>
      </c>
    </row>
    <row r="11" spans="2:7" ht="12.75">
      <c r="B11" s="18">
        <v>143192</v>
      </c>
      <c r="C11" t="s">
        <v>10</v>
      </c>
      <c r="D11" t="s">
        <v>167</v>
      </c>
      <c r="E11" t="s">
        <v>112</v>
      </c>
      <c r="F11" t="s">
        <v>112</v>
      </c>
      <c r="G11" t="s">
        <v>112</v>
      </c>
    </row>
    <row r="12" spans="2:7" ht="12.75">
      <c r="B12" s="18">
        <v>143189</v>
      </c>
      <c r="C12" t="s">
        <v>11</v>
      </c>
      <c r="D12" t="s">
        <v>19</v>
      </c>
      <c r="E12" t="s">
        <v>133</v>
      </c>
      <c r="F12" t="s">
        <v>133</v>
      </c>
      <c r="G12" t="s">
        <v>133</v>
      </c>
    </row>
    <row r="13" spans="3:4" ht="12.75">
      <c r="C13" t="s">
        <v>169</v>
      </c>
      <c r="D13" t="s">
        <v>20</v>
      </c>
    </row>
    <row r="14" spans="2:7" ht="12.75">
      <c r="B14" s="18">
        <v>143190</v>
      </c>
      <c r="C14" t="s">
        <v>12</v>
      </c>
      <c r="D14" t="s">
        <v>77</v>
      </c>
      <c r="E14" t="s">
        <v>133</v>
      </c>
      <c r="F14" t="s">
        <v>133</v>
      </c>
      <c r="G14" t="s">
        <v>133</v>
      </c>
    </row>
    <row r="15" spans="3:4" ht="12.75">
      <c r="C15" t="s">
        <v>188</v>
      </c>
      <c r="D15" t="s">
        <v>98</v>
      </c>
    </row>
    <row r="16" spans="3:4" ht="12.75">
      <c r="C16" t="s">
        <v>188</v>
      </c>
      <c r="D16" t="s">
        <v>99</v>
      </c>
    </row>
    <row r="17" spans="2:4" s="20" customFormat="1" ht="12.75">
      <c r="B17" s="22"/>
      <c r="C17" s="20" t="s">
        <v>75</v>
      </c>
      <c r="D17" s="20" t="s">
        <v>70</v>
      </c>
    </row>
    <row r="19" spans="4:21" ht="12.75">
      <c r="D19" t="s">
        <v>140</v>
      </c>
      <c r="E19">
        <f>COUNTIF(E$4:E$13,"Unconfirmed")</f>
        <v>0</v>
      </c>
      <c r="F19">
        <f aca="true" t="shared" si="1" ref="F19:U19">COUNTIF(F$4:F$13,"Unconfirmed")</f>
        <v>0</v>
      </c>
      <c r="G19">
        <f t="shared" si="1"/>
        <v>0</v>
      </c>
      <c r="H19">
        <f t="shared" si="1"/>
        <v>0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1"/>
        <v>0</v>
      </c>
      <c r="M19">
        <f t="shared" si="1"/>
        <v>0</v>
      </c>
      <c r="N19">
        <f t="shared" si="1"/>
        <v>0</v>
      </c>
      <c r="O19">
        <f t="shared" si="1"/>
        <v>0</v>
      </c>
      <c r="P19">
        <f t="shared" si="1"/>
        <v>0</v>
      </c>
      <c r="Q19">
        <f t="shared" si="1"/>
        <v>0</v>
      </c>
      <c r="R19">
        <f t="shared" si="1"/>
        <v>0</v>
      </c>
      <c r="S19">
        <f t="shared" si="1"/>
        <v>0</v>
      </c>
      <c r="T19">
        <f t="shared" si="1"/>
        <v>0</v>
      </c>
      <c r="U19">
        <f t="shared" si="1"/>
        <v>0</v>
      </c>
    </row>
    <row r="20" spans="4:21" ht="12.75">
      <c r="D20" t="s">
        <v>112</v>
      </c>
      <c r="E20">
        <f>COUNTIF(E$4:E$13,"New")</f>
        <v>2</v>
      </c>
      <c r="F20">
        <f aca="true" t="shared" si="2" ref="F20:U20">COUNTIF(F$4:F$13,"New")</f>
        <v>2</v>
      </c>
      <c r="G20">
        <f t="shared" si="2"/>
        <v>2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  <c r="Q20">
        <f t="shared" si="2"/>
        <v>0</v>
      </c>
      <c r="R20">
        <f t="shared" si="2"/>
        <v>0</v>
      </c>
      <c r="S20">
        <f t="shared" si="2"/>
        <v>0</v>
      </c>
      <c r="T20">
        <f t="shared" si="2"/>
        <v>0</v>
      </c>
      <c r="U20">
        <f t="shared" si="2"/>
        <v>0</v>
      </c>
    </row>
    <row r="21" spans="4:21" ht="12.75">
      <c r="D21" t="s">
        <v>133</v>
      </c>
      <c r="E21">
        <f>COUNTIF(E$4:E$13,"Assigned")</f>
        <v>6</v>
      </c>
      <c r="F21">
        <f aca="true" t="shared" si="3" ref="F21:U21">COUNTIF(F$4:F$13,"Assigned")</f>
        <v>6</v>
      </c>
      <c r="G21">
        <f t="shared" si="3"/>
        <v>6</v>
      </c>
      <c r="H21">
        <f t="shared" si="3"/>
        <v>0</v>
      </c>
      <c r="I21">
        <f t="shared" si="3"/>
        <v>0</v>
      </c>
      <c r="J21">
        <f t="shared" si="3"/>
        <v>0</v>
      </c>
      <c r="K21">
        <f t="shared" si="3"/>
        <v>0</v>
      </c>
      <c r="L21">
        <f t="shared" si="3"/>
        <v>0</v>
      </c>
      <c r="M21">
        <f t="shared" si="3"/>
        <v>0</v>
      </c>
      <c r="N21">
        <f t="shared" si="3"/>
        <v>0</v>
      </c>
      <c r="O21">
        <f t="shared" si="3"/>
        <v>0</v>
      </c>
      <c r="P21">
        <f t="shared" si="3"/>
        <v>0</v>
      </c>
      <c r="Q21">
        <f t="shared" si="3"/>
        <v>0</v>
      </c>
      <c r="R21">
        <f t="shared" si="3"/>
        <v>0</v>
      </c>
      <c r="S21">
        <f t="shared" si="3"/>
        <v>0</v>
      </c>
      <c r="T21">
        <f t="shared" si="3"/>
        <v>0</v>
      </c>
      <c r="U21">
        <f t="shared" si="3"/>
        <v>0</v>
      </c>
    </row>
    <row r="22" spans="4:21" ht="12.75">
      <c r="D22" t="s">
        <v>139</v>
      </c>
      <c r="E22">
        <f>COUNTIF(E$4:E$13,"Reopened")</f>
        <v>0</v>
      </c>
      <c r="F22">
        <f aca="true" t="shared" si="4" ref="F22:U22">COUNTIF(F$4:F$13,"Reopened")</f>
        <v>0</v>
      </c>
      <c r="G22">
        <f t="shared" si="4"/>
        <v>0</v>
      </c>
      <c r="H22">
        <f t="shared" si="4"/>
        <v>0</v>
      </c>
      <c r="I22">
        <f t="shared" si="4"/>
        <v>0</v>
      </c>
      <c r="J22">
        <f t="shared" si="4"/>
        <v>0</v>
      </c>
      <c r="K22">
        <f t="shared" si="4"/>
        <v>0</v>
      </c>
      <c r="L22">
        <f t="shared" si="4"/>
        <v>0</v>
      </c>
      <c r="M22">
        <f t="shared" si="4"/>
        <v>0</v>
      </c>
      <c r="N22">
        <f t="shared" si="4"/>
        <v>0</v>
      </c>
      <c r="O22">
        <f t="shared" si="4"/>
        <v>0</v>
      </c>
      <c r="P22">
        <f t="shared" si="4"/>
        <v>0</v>
      </c>
      <c r="Q22">
        <f t="shared" si="4"/>
        <v>0</v>
      </c>
      <c r="R22">
        <f t="shared" si="4"/>
        <v>0</v>
      </c>
      <c r="S22">
        <f t="shared" si="4"/>
        <v>0</v>
      </c>
      <c r="T22">
        <f t="shared" si="4"/>
        <v>0</v>
      </c>
      <c r="U22">
        <f t="shared" si="4"/>
        <v>0</v>
      </c>
    </row>
    <row r="23" spans="4:21" ht="12.75">
      <c r="D23" t="s">
        <v>136</v>
      </c>
      <c r="E23">
        <f>COUNTIF(E$4:E$13,"Resolved")</f>
        <v>0</v>
      </c>
      <c r="F23">
        <f aca="true" t="shared" si="5" ref="F23:U23">COUNTIF(F$4:F$13,"Resolved")</f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  <c r="O23">
        <f t="shared" si="5"/>
        <v>0</v>
      </c>
      <c r="P23">
        <f t="shared" si="5"/>
        <v>0</v>
      </c>
      <c r="Q23">
        <f t="shared" si="5"/>
        <v>0</v>
      </c>
      <c r="R23">
        <f t="shared" si="5"/>
        <v>0</v>
      </c>
      <c r="S23">
        <f t="shared" si="5"/>
        <v>0</v>
      </c>
      <c r="T23">
        <f t="shared" si="5"/>
        <v>0</v>
      </c>
      <c r="U23">
        <f t="shared" si="5"/>
        <v>0</v>
      </c>
    </row>
    <row r="24" spans="4:21" ht="12.75">
      <c r="D24" t="s">
        <v>138</v>
      </c>
      <c r="E24">
        <f>COUNTIF(E$4:E$13,"Verified")</f>
        <v>0</v>
      </c>
      <c r="F24">
        <f aca="true" t="shared" si="6" ref="F24:U24">COUNTIF(F$4:F$13,"Verified")</f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6"/>
        <v>0</v>
      </c>
      <c r="O24">
        <f t="shared" si="6"/>
        <v>0</v>
      </c>
      <c r="P24">
        <f t="shared" si="6"/>
        <v>0</v>
      </c>
      <c r="Q24">
        <f t="shared" si="6"/>
        <v>0</v>
      </c>
      <c r="R24">
        <f t="shared" si="6"/>
        <v>0</v>
      </c>
      <c r="S24">
        <f t="shared" si="6"/>
        <v>0</v>
      </c>
      <c r="T24">
        <f t="shared" si="6"/>
        <v>0</v>
      </c>
      <c r="U24">
        <f t="shared" si="6"/>
        <v>0</v>
      </c>
    </row>
    <row r="25" spans="4:21" ht="12.75">
      <c r="D25" t="s">
        <v>137</v>
      </c>
      <c r="E25">
        <f>COUNTIF(E$4:E$13,"Closed")</f>
        <v>0</v>
      </c>
      <c r="F25">
        <f aca="true" t="shared" si="7" ref="F25:U25">COUNTIF(F$4:F$13,"Closed")</f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  <c r="O25">
        <f t="shared" si="7"/>
        <v>0</v>
      </c>
      <c r="P25">
        <f t="shared" si="7"/>
        <v>0</v>
      </c>
      <c r="Q25">
        <f t="shared" si="7"/>
        <v>0</v>
      </c>
      <c r="R25">
        <f t="shared" si="7"/>
        <v>0</v>
      </c>
      <c r="S25">
        <f t="shared" si="7"/>
        <v>0</v>
      </c>
      <c r="T25">
        <f t="shared" si="7"/>
        <v>0</v>
      </c>
      <c r="U25">
        <f t="shared" si="7"/>
        <v>0</v>
      </c>
    </row>
    <row r="27" ht="12.75">
      <c r="D27" t="s">
        <v>141</v>
      </c>
    </row>
    <row r="28" spans="4:21" ht="12.75">
      <c r="D28" t="s">
        <v>142</v>
      </c>
      <c r="E28" s="17">
        <f>E3</f>
        <v>38882</v>
      </c>
      <c r="F28" s="17">
        <f aca="true" t="shared" si="8" ref="F28:U28">F3</f>
        <v>38888</v>
      </c>
      <c r="G28" s="17">
        <f t="shared" si="8"/>
        <v>38896</v>
      </c>
      <c r="H28" s="17">
        <f t="shared" si="8"/>
        <v>38903</v>
      </c>
      <c r="I28" s="17">
        <f t="shared" si="8"/>
        <v>38910</v>
      </c>
      <c r="J28" s="17">
        <f t="shared" si="8"/>
        <v>38917</v>
      </c>
      <c r="K28" s="17">
        <f t="shared" si="8"/>
        <v>38924</v>
      </c>
      <c r="L28" s="17">
        <f t="shared" si="8"/>
        <v>38931</v>
      </c>
      <c r="M28" s="17">
        <f t="shared" si="8"/>
        <v>38938</v>
      </c>
      <c r="N28" s="17">
        <f t="shared" si="8"/>
        <v>38945</v>
      </c>
      <c r="O28" s="17">
        <f t="shared" si="8"/>
        <v>38952</v>
      </c>
      <c r="P28" s="17">
        <f t="shared" si="8"/>
        <v>38959</v>
      </c>
      <c r="Q28" s="17">
        <f t="shared" si="8"/>
        <v>38966</v>
      </c>
      <c r="R28" s="17">
        <f t="shared" si="8"/>
        <v>38973</v>
      </c>
      <c r="S28" s="17">
        <f t="shared" si="8"/>
        <v>38980</v>
      </c>
      <c r="T28" s="17">
        <f t="shared" si="8"/>
        <v>38987</v>
      </c>
      <c r="U28" s="17">
        <f t="shared" si="8"/>
        <v>38994</v>
      </c>
    </row>
    <row r="29" spans="4:21" ht="12.75">
      <c r="D29" t="s">
        <v>143</v>
      </c>
      <c r="E29">
        <f>SUMIF($D19:$D25,"New",E19:E25)+SUMIF($D19:$D25,"Assigned",E19:E25)+SUMIF($D19:$D25,"Reopened",E19:E25)</f>
        <v>8</v>
      </c>
      <c r="F29">
        <f aca="true" t="shared" si="9" ref="F29:U30">SUMIF($D19:$D25,"New",F19:F25)+SUMIF($D19:$D25,"Assigned",F19:F25)+SUMIF($D19:$D25,"Reopened",F19:F25)</f>
        <v>8</v>
      </c>
      <c r="G29">
        <f t="shared" si="9"/>
        <v>8</v>
      </c>
      <c r="H29">
        <f t="shared" si="9"/>
        <v>0</v>
      </c>
      <c r="I29">
        <f t="shared" si="9"/>
        <v>0</v>
      </c>
      <c r="J29">
        <f t="shared" si="9"/>
        <v>0</v>
      </c>
      <c r="K29">
        <f t="shared" si="9"/>
        <v>0</v>
      </c>
      <c r="L29">
        <f t="shared" si="9"/>
        <v>0</v>
      </c>
      <c r="M29">
        <f t="shared" si="9"/>
        <v>0</v>
      </c>
      <c r="N29">
        <f t="shared" si="9"/>
        <v>0</v>
      </c>
      <c r="O29">
        <f t="shared" si="9"/>
        <v>0</v>
      </c>
      <c r="P29">
        <f t="shared" si="9"/>
        <v>0</v>
      </c>
      <c r="Q29">
        <f t="shared" si="9"/>
        <v>0</v>
      </c>
      <c r="R29">
        <f t="shared" si="9"/>
        <v>0</v>
      </c>
      <c r="S29">
        <f t="shared" si="9"/>
        <v>0</v>
      </c>
      <c r="T29">
        <f t="shared" si="9"/>
        <v>0</v>
      </c>
      <c r="U29">
        <f t="shared" si="9"/>
        <v>0</v>
      </c>
    </row>
    <row r="30" spans="4:13" ht="12.75">
      <c r="D30" t="s">
        <v>186</v>
      </c>
      <c r="E30">
        <v>23</v>
      </c>
      <c r="F30">
        <v>24</v>
      </c>
      <c r="G30">
        <v>18</v>
      </c>
      <c r="H30">
        <v>15</v>
      </c>
      <c r="I30">
        <v>12</v>
      </c>
      <c r="J30">
        <v>9</v>
      </c>
      <c r="K30">
        <v>6</v>
      </c>
      <c r="L30">
        <v>3</v>
      </c>
      <c r="M30">
        <v>0</v>
      </c>
    </row>
  </sheetData>
  <hyperlinks>
    <hyperlink ref="B10" r:id="rId1" display="https://bugs.eclipse.org/bugs/show_bug.cgi?id=143187"/>
    <hyperlink ref="B11" r:id="rId2" display="https://bugs.eclipse.org/bugs/show_bug.cgi?id=143192"/>
    <hyperlink ref="B4" r:id="rId3" display="https://bugs.eclipse.org/bugs/show_bug.cgi?id=143180"/>
    <hyperlink ref="B5" r:id="rId4" display="https://bugs.eclipse.org/bugs/show_bug.cgi?id=143181"/>
    <hyperlink ref="B6" r:id="rId5" display="https://bugs.eclipse.org/bugs/show_bug.cgi?id=143182"/>
    <hyperlink ref="B7" r:id="rId6" display="https://bugs.eclipse.org/bugs/show_bug.cgi?id=143183"/>
    <hyperlink ref="B14" r:id="rId7" display="https://bugs.eclipse.org/bugs/show_bug.cgi?id=143190"/>
    <hyperlink ref="B12" r:id="rId8" display="https://bugs.eclipse.org/bugs/show_bug.cgi?id=143189"/>
    <hyperlink ref="B9" r:id="rId9" display="https://bugs.eclipse.org/bugs/show_bug.cgi?id=143184"/>
  </hyperlinks>
  <printOptions/>
  <pageMargins left="0.75" right="0.75" top="1" bottom="1" header="0.5" footer="0.5"/>
  <pageSetup orientation="portrait" paperSize="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B2:U49"/>
  <sheetViews>
    <sheetView workbookViewId="0" topLeftCell="A1">
      <pane ySplit="3" topLeftCell="BM34" activePane="bottomLeft" state="frozen"/>
      <selection pane="topLeft" activeCell="A1" sqref="A1"/>
      <selection pane="bottomLeft" activeCell="A36" sqref="A36:IV36"/>
    </sheetView>
  </sheetViews>
  <sheetFormatPr defaultColWidth="9.140625" defaultRowHeight="12.75"/>
  <cols>
    <col min="2" max="2" width="7.00390625" style="0" bestFit="1" customWidth="1"/>
    <col min="3" max="3" width="12.421875" style="0" bestFit="1" customWidth="1"/>
    <col min="4" max="4" width="41.421875" style="0" bestFit="1" customWidth="1"/>
  </cols>
  <sheetData>
    <row r="1" ht="6.75" customHeight="1"/>
    <row r="2" spans="3:6" ht="12.75">
      <c r="C2" t="s">
        <v>144</v>
      </c>
      <c r="D2" s="16" t="s">
        <v>119</v>
      </c>
      <c r="E2" t="s">
        <v>131</v>
      </c>
      <c r="F2" s="18"/>
    </row>
    <row r="3" spans="2:21" ht="12.75">
      <c r="B3" t="s">
        <v>130</v>
      </c>
      <c r="C3" t="s">
        <v>15</v>
      </c>
      <c r="D3" t="s">
        <v>14</v>
      </c>
      <c r="E3" s="17">
        <v>38882</v>
      </c>
      <c r="F3" s="17">
        <f>E3+6</f>
        <v>38888</v>
      </c>
      <c r="G3" s="17">
        <f>F3+8</f>
        <v>38896</v>
      </c>
      <c r="H3" s="17">
        <f>G3+7</f>
        <v>38903</v>
      </c>
      <c r="I3" s="17">
        <f aca="true" t="shared" si="0" ref="I3:U3">H3+7</f>
        <v>38910</v>
      </c>
      <c r="J3" s="17">
        <f t="shared" si="0"/>
        <v>38917</v>
      </c>
      <c r="K3" s="17">
        <f t="shared" si="0"/>
        <v>38924</v>
      </c>
      <c r="L3" s="17">
        <f t="shared" si="0"/>
        <v>38931</v>
      </c>
      <c r="M3" s="17">
        <f t="shared" si="0"/>
        <v>38938</v>
      </c>
      <c r="N3" s="17">
        <f t="shared" si="0"/>
        <v>38945</v>
      </c>
      <c r="O3" s="17">
        <f t="shared" si="0"/>
        <v>38952</v>
      </c>
      <c r="P3" s="17">
        <f t="shared" si="0"/>
        <v>38959</v>
      </c>
      <c r="Q3" s="17">
        <f t="shared" si="0"/>
        <v>38966</v>
      </c>
      <c r="R3" s="17">
        <f t="shared" si="0"/>
        <v>38973</v>
      </c>
      <c r="S3" s="17">
        <f t="shared" si="0"/>
        <v>38980</v>
      </c>
      <c r="T3" s="17">
        <f t="shared" si="0"/>
        <v>38987</v>
      </c>
      <c r="U3" s="17">
        <f t="shared" si="0"/>
        <v>38994</v>
      </c>
    </row>
    <row r="4" spans="2:7" ht="12.75">
      <c r="B4" s="18">
        <v>145171</v>
      </c>
      <c r="C4" t="s">
        <v>0</v>
      </c>
      <c r="D4" t="s">
        <v>22</v>
      </c>
      <c r="E4" t="s">
        <v>133</v>
      </c>
      <c r="F4" t="s">
        <v>136</v>
      </c>
      <c r="G4" t="s">
        <v>136</v>
      </c>
    </row>
    <row r="5" spans="2:7" ht="12.75">
      <c r="B5" s="18">
        <v>146946</v>
      </c>
      <c r="C5" t="s">
        <v>0</v>
      </c>
      <c r="D5" t="s">
        <v>132</v>
      </c>
      <c r="E5" t="s">
        <v>112</v>
      </c>
      <c r="F5" t="s">
        <v>112</v>
      </c>
      <c r="G5" t="s">
        <v>112</v>
      </c>
    </row>
    <row r="6" spans="2:7" ht="12.75">
      <c r="B6" s="18">
        <v>147148</v>
      </c>
      <c r="C6" t="s">
        <v>1</v>
      </c>
      <c r="D6" t="s">
        <v>120</v>
      </c>
      <c r="E6" t="s">
        <v>112</v>
      </c>
      <c r="F6" t="s">
        <v>133</v>
      </c>
      <c r="G6" t="s">
        <v>136</v>
      </c>
    </row>
    <row r="7" spans="2:7" ht="12.75">
      <c r="B7" s="18">
        <v>147152</v>
      </c>
      <c r="C7" t="s">
        <v>1</v>
      </c>
      <c r="D7" t="s">
        <v>121</v>
      </c>
      <c r="E7" t="s">
        <v>112</v>
      </c>
      <c r="F7" t="s">
        <v>112</v>
      </c>
      <c r="G7" t="s">
        <v>112</v>
      </c>
    </row>
    <row r="8" spans="2:7" ht="12.75">
      <c r="B8" s="18">
        <v>147161</v>
      </c>
      <c r="C8" t="s">
        <v>1</v>
      </c>
      <c r="D8" t="s">
        <v>23</v>
      </c>
      <c r="E8" t="s">
        <v>112</v>
      </c>
      <c r="F8" t="s">
        <v>112</v>
      </c>
      <c r="G8" t="s">
        <v>112</v>
      </c>
    </row>
    <row r="9" spans="2:7" ht="12.75">
      <c r="B9" s="18">
        <v>147141</v>
      </c>
      <c r="C9" t="s">
        <v>1</v>
      </c>
      <c r="D9" t="s">
        <v>24</v>
      </c>
      <c r="E9" t="s">
        <v>112</v>
      </c>
      <c r="F9" t="s">
        <v>112</v>
      </c>
      <c r="G9" t="s">
        <v>133</v>
      </c>
    </row>
    <row r="10" spans="2:7" ht="12.75">
      <c r="B10" s="18">
        <v>147171</v>
      </c>
      <c r="C10" t="s">
        <v>1</v>
      </c>
      <c r="D10" t="s">
        <v>25</v>
      </c>
      <c r="E10" t="s">
        <v>112</v>
      </c>
      <c r="F10" t="s">
        <v>112</v>
      </c>
      <c r="G10" t="s">
        <v>112</v>
      </c>
    </row>
    <row r="11" spans="2:7" ht="12.75">
      <c r="B11" s="18">
        <v>147166</v>
      </c>
      <c r="C11" t="s">
        <v>1</v>
      </c>
      <c r="D11" t="s">
        <v>26</v>
      </c>
      <c r="E11" t="s">
        <v>112</v>
      </c>
      <c r="F11" t="s">
        <v>112</v>
      </c>
      <c r="G11" t="s">
        <v>112</v>
      </c>
    </row>
    <row r="12" spans="2:7" ht="12.75">
      <c r="B12" s="18">
        <v>147162</v>
      </c>
      <c r="C12" t="s">
        <v>1</v>
      </c>
      <c r="D12" t="s">
        <v>27</v>
      </c>
      <c r="E12" t="s">
        <v>112</v>
      </c>
      <c r="F12" t="s">
        <v>112</v>
      </c>
      <c r="G12" t="s">
        <v>112</v>
      </c>
    </row>
    <row r="13" spans="2:7" ht="12.75">
      <c r="B13" s="18">
        <v>147149</v>
      </c>
      <c r="C13" t="s">
        <v>5</v>
      </c>
      <c r="D13" t="s">
        <v>110</v>
      </c>
      <c r="E13" t="s">
        <v>112</v>
      </c>
      <c r="F13" t="s">
        <v>133</v>
      </c>
      <c r="G13" t="s">
        <v>136</v>
      </c>
    </row>
    <row r="14" spans="2:7" ht="12.75">
      <c r="B14" s="18">
        <v>147153</v>
      </c>
      <c r="C14" t="s">
        <v>5</v>
      </c>
      <c r="D14" t="s">
        <v>134</v>
      </c>
      <c r="E14" t="s">
        <v>112</v>
      </c>
      <c r="F14" t="s">
        <v>112</v>
      </c>
      <c r="G14" t="s">
        <v>112</v>
      </c>
    </row>
    <row r="15" spans="2:7" ht="12.75">
      <c r="B15" s="18">
        <v>147172</v>
      </c>
      <c r="C15" t="s">
        <v>5</v>
      </c>
      <c r="D15" t="s">
        <v>28</v>
      </c>
      <c r="E15" t="s">
        <v>112</v>
      </c>
      <c r="F15" t="s">
        <v>112</v>
      </c>
      <c r="G15" t="s">
        <v>112</v>
      </c>
    </row>
    <row r="16" spans="2:7" ht="12.75">
      <c r="B16" s="18">
        <v>147163</v>
      </c>
      <c r="C16" t="s">
        <v>5</v>
      </c>
      <c r="D16" t="s">
        <v>29</v>
      </c>
      <c r="E16" t="s">
        <v>112</v>
      </c>
      <c r="F16" t="s">
        <v>112</v>
      </c>
      <c r="G16" t="s">
        <v>112</v>
      </c>
    </row>
    <row r="17" spans="2:7" ht="12.75">
      <c r="B17" s="18">
        <v>147144</v>
      </c>
      <c r="C17" t="s">
        <v>5</v>
      </c>
      <c r="D17" t="s">
        <v>30</v>
      </c>
      <c r="E17" t="s">
        <v>112</v>
      </c>
      <c r="F17" t="s">
        <v>112</v>
      </c>
      <c r="G17" t="s">
        <v>133</v>
      </c>
    </row>
    <row r="18" spans="2:7" ht="12.75">
      <c r="B18" s="18">
        <v>147154</v>
      </c>
      <c r="C18" t="s">
        <v>5</v>
      </c>
      <c r="D18" t="s">
        <v>122</v>
      </c>
      <c r="E18" t="s">
        <v>112</v>
      </c>
      <c r="F18" t="s">
        <v>112</v>
      </c>
      <c r="G18" t="s">
        <v>112</v>
      </c>
    </row>
    <row r="19" spans="2:7" ht="12.75">
      <c r="B19" s="18">
        <v>147155</v>
      </c>
      <c r="C19" t="s">
        <v>5</v>
      </c>
      <c r="D19" t="s">
        <v>123</v>
      </c>
      <c r="E19" t="s">
        <v>112</v>
      </c>
      <c r="F19" t="s">
        <v>112</v>
      </c>
      <c r="G19" t="s">
        <v>112</v>
      </c>
    </row>
    <row r="20" spans="2:7" ht="12.75">
      <c r="B20" s="18">
        <v>147167</v>
      </c>
      <c r="C20" t="s">
        <v>5</v>
      </c>
      <c r="D20" t="s">
        <v>31</v>
      </c>
      <c r="E20" t="s">
        <v>112</v>
      </c>
      <c r="F20" t="s">
        <v>112</v>
      </c>
      <c r="G20" t="s">
        <v>112</v>
      </c>
    </row>
    <row r="21" spans="2:7" ht="12.75">
      <c r="B21" s="18">
        <v>147176</v>
      </c>
      <c r="C21" t="s">
        <v>11</v>
      </c>
      <c r="D21" t="s">
        <v>125</v>
      </c>
      <c r="E21" t="s">
        <v>112</v>
      </c>
      <c r="F21" t="s">
        <v>112</v>
      </c>
      <c r="G21" t="s">
        <v>112</v>
      </c>
    </row>
    <row r="22" spans="2:7" ht="12.75">
      <c r="B22" s="18">
        <v>147165</v>
      </c>
      <c r="C22" t="s">
        <v>11</v>
      </c>
      <c r="D22" t="s">
        <v>32</v>
      </c>
      <c r="E22" t="s">
        <v>112</v>
      </c>
      <c r="F22" t="s">
        <v>112</v>
      </c>
      <c r="G22" t="s">
        <v>112</v>
      </c>
    </row>
    <row r="23" spans="2:7" ht="12.75">
      <c r="B23" s="18">
        <v>147177</v>
      </c>
      <c r="C23" t="s">
        <v>11</v>
      </c>
      <c r="D23" t="s">
        <v>127</v>
      </c>
      <c r="E23" t="s">
        <v>112</v>
      </c>
      <c r="F23" t="s">
        <v>112</v>
      </c>
      <c r="G23" t="s">
        <v>112</v>
      </c>
    </row>
    <row r="24" spans="2:7" ht="12.75">
      <c r="B24" s="18">
        <v>147151</v>
      </c>
      <c r="C24" t="s">
        <v>12</v>
      </c>
      <c r="D24" t="s">
        <v>110</v>
      </c>
      <c r="E24" t="s">
        <v>112</v>
      </c>
      <c r="F24" t="s">
        <v>112</v>
      </c>
      <c r="G24" t="s">
        <v>112</v>
      </c>
    </row>
    <row r="25" spans="2:7" ht="12.75">
      <c r="B25" s="18">
        <v>147150</v>
      </c>
      <c r="C25" t="s">
        <v>10</v>
      </c>
      <c r="D25" t="s">
        <v>110</v>
      </c>
      <c r="E25" t="s">
        <v>112</v>
      </c>
      <c r="F25" t="s">
        <v>112</v>
      </c>
      <c r="G25" t="s">
        <v>136</v>
      </c>
    </row>
    <row r="26" spans="2:7" ht="12.75">
      <c r="B26" s="18">
        <v>147178</v>
      </c>
      <c r="C26" t="s">
        <v>10</v>
      </c>
      <c r="D26" t="s">
        <v>127</v>
      </c>
      <c r="E26" t="s">
        <v>112</v>
      </c>
      <c r="F26" t="s">
        <v>112</v>
      </c>
      <c r="G26" t="s">
        <v>112</v>
      </c>
    </row>
    <row r="27" spans="2:7" ht="12.75">
      <c r="B27" s="18">
        <v>147147</v>
      </c>
      <c r="C27" t="s">
        <v>10</v>
      </c>
      <c r="D27" t="s">
        <v>30</v>
      </c>
      <c r="E27" t="s">
        <v>112</v>
      </c>
      <c r="F27" t="s">
        <v>112</v>
      </c>
      <c r="G27" t="s">
        <v>133</v>
      </c>
    </row>
    <row r="28" spans="2:7" ht="12.75">
      <c r="B28" s="18">
        <v>147173</v>
      </c>
      <c r="C28" t="s">
        <v>10</v>
      </c>
      <c r="D28" t="s">
        <v>128</v>
      </c>
      <c r="E28" t="s">
        <v>112</v>
      </c>
      <c r="F28" t="s">
        <v>112</v>
      </c>
      <c r="G28" t="s">
        <v>112</v>
      </c>
    </row>
    <row r="29" spans="2:7" ht="12.75">
      <c r="B29" s="18">
        <v>147174</v>
      </c>
      <c r="C29" t="s">
        <v>10</v>
      </c>
      <c r="D29" t="s">
        <v>125</v>
      </c>
      <c r="E29" t="s">
        <v>112</v>
      </c>
      <c r="F29" t="s">
        <v>112</v>
      </c>
      <c r="G29" t="s">
        <v>112</v>
      </c>
    </row>
    <row r="30" spans="2:7" ht="12.75">
      <c r="B30" s="18">
        <v>147169</v>
      </c>
      <c r="C30" t="s">
        <v>10</v>
      </c>
      <c r="D30" t="s">
        <v>129</v>
      </c>
      <c r="E30" t="s">
        <v>112</v>
      </c>
      <c r="F30" t="s">
        <v>112</v>
      </c>
      <c r="G30" t="s">
        <v>112</v>
      </c>
    </row>
    <row r="31" spans="2:7" ht="12.75">
      <c r="B31" s="18">
        <v>147164</v>
      </c>
      <c r="C31" t="s">
        <v>10</v>
      </c>
      <c r="D31" t="s">
        <v>33</v>
      </c>
      <c r="E31" t="s">
        <v>112</v>
      </c>
      <c r="F31" t="s">
        <v>112</v>
      </c>
      <c r="G31" t="s">
        <v>112</v>
      </c>
    </row>
    <row r="32" spans="2:7" ht="12.75">
      <c r="B32" s="18">
        <v>147157</v>
      </c>
      <c r="C32" t="s">
        <v>10</v>
      </c>
      <c r="D32" t="s">
        <v>126</v>
      </c>
      <c r="E32" t="s">
        <v>112</v>
      </c>
      <c r="F32" t="s">
        <v>112</v>
      </c>
      <c r="G32" t="s">
        <v>112</v>
      </c>
    </row>
    <row r="33" spans="2:7" ht="12.75">
      <c r="B33" s="18">
        <v>147158</v>
      </c>
      <c r="C33" t="s">
        <v>10</v>
      </c>
      <c r="D33" t="s">
        <v>124</v>
      </c>
      <c r="E33" t="s">
        <v>112</v>
      </c>
      <c r="F33" t="s">
        <v>112</v>
      </c>
      <c r="G33" t="s">
        <v>112</v>
      </c>
    </row>
    <row r="34" spans="2:7" ht="12.75">
      <c r="B34" s="18">
        <v>147156</v>
      </c>
      <c r="C34" t="s">
        <v>11</v>
      </c>
      <c r="D34" t="s">
        <v>135</v>
      </c>
      <c r="E34" t="s">
        <v>112</v>
      </c>
      <c r="F34" t="s">
        <v>112</v>
      </c>
      <c r="G34" t="s">
        <v>112</v>
      </c>
    </row>
    <row r="35" spans="3:4" ht="12.75">
      <c r="C35" t="s">
        <v>188</v>
      </c>
      <c r="D35" t="s">
        <v>100</v>
      </c>
    </row>
    <row r="36" spans="2:4" s="20" customFormat="1" ht="12.75">
      <c r="B36" s="22"/>
      <c r="C36" s="20" t="s">
        <v>75</v>
      </c>
      <c r="D36" s="20" t="s">
        <v>70</v>
      </c>
    </row>
    <row r="37" ht="12" customHeight="1"/>
    <row r="38" spans="4:21" ht="12.75">
      <c r="D38" t="s">
        <v>140</v>
      </c>
      <c r="E38">
        <f>COUNTIF(E$4:E$34,"Unconfirmed")</f>
        <v>0</v>
      </c>
      <c r="F38">
        <f aca="true" t="shared" si="1" ref="F38:U38">COUNTIF(F$4:F$34,"Unconfirmed")</f>
        <v>0</v>
      </c>
      <c r="G38">
        <f t="shared" si="1"/>
        <v>0</v>
      </c>
      <c r="H38">
        <f t="shared" si="1"/>
        <v>0</v>
      </c>
      <c r="I38">
        <f t="shared" si="1"/>
        <v>0</v>
      </c>
      <c r="J38">
        <f t="shared" si="1"/>
        <v>0</v>
      </c>
      <c r="K38">
        <f t="shared" si="1"/>
        <v>0</v>
      </c>
      <c r="L38">
        <f t="shared" si="1"/>
        <v>0</v>
      </c>
      <c r="M38">
        <f t="shared" si="1"/>
        <v>0</v>
      </c>
      <c r="N38">
        <f t="shared" si="1"/>
        <v>0</v>
      </c>
      <c r="O38">
        <f t="shared" si="1"/>
        <v>0</v>
      </c>
      <c r="P38">
        <f t="shared" si="1"/>
        <v>0</v>
      </c>
      <c r="Q38">
        <f t="shared" si="1"/>
        <v>0</v>
      </c>
      <c r="R38">
        <f t="shared" si="1"/>
        <v>0</v>
      </c>
      <c r="S38">
        <f t="shared" si="1"/>
        <v>0</v>
      </c>
      <c r="T38">
        <f t="shared" si="1"/>
        <v>0</v>
      </c>
      <c r="U38">
        <f t="shared" si="1"/>
        <v>0</v>
      </c>
    </row>
    <row r="39" spans="4:21" ht="12.75">
      <c r="D39" t="s">
        <v>112</v>
      </c>
      <c r="E39">
        <f>COUNTIF(E$4:E$34,"New")</f>
        <v>30</v>
      </c>
      <c r="F39">
        <f aca="true" t="shared" si="2" ref="F39:U39">COUNTIF(F$4:F$34,"New")</f>
        <v>28</v>
      </c>
      <c r="G39">
        <f t="shared" si="2"/>
        <v>24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L39">
        <f t="shared" si="2"/>
        <v>0</v>
      </c>
      <c r="M39">
        <f t="shared" si="2"/>
        <v>0</v>
      </c>
      <c r="N39">
        <f t="shared" si="2"/>
        <v>0</v>
      </c>
      <c r="O39">
        <f t="shared" si="2"/>
        <v>0</v>
      </c>
      <c r="P39">
        <f t="shared" si="2"/>
        <v>0</v>
      </c>
      <c r="Q39">
        <f t="shared" si="2"/>
        <v>0</v>
      </c>
      <c r="R39">
        <f t="shared" si="2"/>
        <v>0</v>
      </c>
      <c r="S39">
        <f t="shared" si="2"/>
        <v>0</v>
      </c>
      <c r="T39">
        <f t="shared" si="2"/>
        <v>0</v>
      </c>
      <c r="U39">
        <f t="shared" si="2"/>
        <v>0</v>
      </c>
    </row>
    <row r="40" spans="4:21" ht="12.75">
      <c r="D40" t="s">
        <v>133</v>
      </c>
      <c r="E40">
        <f>COUNTIF(E$4:E$34,"Assigned")</f>
        <v>1</v>
      </c>
      <c r="F40">
        <f aca="true" t="shared" si="3" ref="F40:U40">COUNTIF(F$4:F$34,"Assigned")</f>
        <v>2</v>
      </c>
      <c r="G40">
        <f t="shared" si="3"/>
        <v>3</v>
      </c>
      <c r="H40">
        <f t="shared" si="3"/>
        <v>0</v>
      </c>
      <c r="I40">
        <f t="shared" si="3"/>
        <v>0</v>
      </c>
      <c r="J40">
        <f t="shared" si="3"/>
        <v>0</v>
      </c>
      <c r="K40">
        <f t="shared" si="3"/>
        <v>0</v>
      </c>
      <c r="L40">
        <f t="shared" si="3"/>
        <v>0</v>
      </c>
      <c r="M40">
        <f t="shared" si="3"/>
        <v>0</v>
      </c>
      <c r="N40">
        <f t="shared" si="3"/>
        <v>0</v>
      </c>
      <c r="O40">
        <f t="shared" si="3"/>
        <v>0</v>
      </c>
      <c r="P40">
        <f t="shared" si="3"/>
        <v>0</v>
      </c>
      <c r="Q40">
        <f t="shared" si="3"/>
        <v>0</v>
      </c>
      <c r="R40">
        <f t="shared" si="3"/>
        <v>0</v>
      </c>
      <c r="S40">
        <f t="shared" si="3"/>
        <v>0</v>
      </c>
      <c r="T40">
        <f t="shared" si="3"/>
        <v>0</v>
      </c>
      <c r="U40">
        <f t="shared" si="3"/>
        <v>0</v>
      </c>
    </row>
    <row r="41" spans="4:21" ht="12.75">
      <c r="D41" t="s">
        <v>139</v>
      </c>
      <c r="E41">
        <f>COUNTIF(E$4:E$34,"ReOPENED")</f>
        <v>0</v>
      </c>
      <c r="F41">
        <f aca="true" t="shared" si="4" ref="F41:U41">COUNTIF(F$4:F$34,"ReOPENED")</f>
        <v>0</v>
      </c>
      <c r="G41">
        <f t="shared" si="4"/>
        <v>0</v>
      </c>
      <c r="H41">
        <f t="shared" si="4"/>
        <v>0</v>
      </c>
      <c r="I41">
        <f t="shared" si="4"/>
        <v>0</v>
      </c>
      <c r="J41">
        <f t="shared" si="4"/>
        <v>0</v>
      </c>
      <c r="K41">
        <f t="shared" si="4"/>
        <v>0</v>
      </c>
      <c r="L41">
        <f t="shared" si="4"/>
        <v>0</v>
      </c>
      <c r="M41">
        <f t="shared" si="4"/>
        <v>0</v>
      </c>
      <c r="N41">
        <f t="shared" si="4"/>
        <v>0</v>
      </c>
      <c r="O41">
        <f t="shared" si="4"/>
        <v>0</v>
      </c>
      <c r="P41">
        <f t="shared" si="4"/>
        <v>0</v>
      </c>
      <c r="Q41">
        <f t="shared" si="4"/>
        <v>0</v>
      </c>
      <c r="R41">
        <f t="shared" si="4"/>
        <v>0</v>
      </c>
      <c r="S41">
        <f t="shared" si="4"/>
        <v>0</v>
      </c>
      <c r="T41">
        <f t="shared" si="4"/>
        <v>0</v>
      </c>
      <c r="U41">
        <f t="shared" si="4"/>
        <v>0</v>
      </c>
    </row>
    <row r="42" spans="4:21" ht="12.75">
      <c r="D42" t="s">
        <v>136</v>
      </c>
      <c r="E42">
        <f>COUNTIF(E$4:E$34,"Resolved")</f>
        <v>0</v>
      </c>
      <c r="F42">
        <f aca="true" t="shared" si="5" ref="F42:U42">COUNTIF(F$4:F$34,"Resolved")</f>
        <v>1</v>
      </c>
      <c r="G42">
        <f t="shared" si="5"/>
        <v>4</v>
      </c>
      <c r="H42">
        <f t="shared" si="5"/>
        <v>0</v>
      </c>
      <c r="I42">
        <f t="shared" si="5"/>
        <v>0</v>
      </c>
      <c r="J42">
        <f t="shared" si="5"/>
        <v>0</v>
      </c>
      <c r="K42">
        <f t="shared" si="5"/>
        <v>0</v>
      </c>
      <c r="L42">
        <f t="shared" si="5"/>
        <v>0</v>
      </c>
      <c r="M42">
        <f t="shared" si="5"/>
        <v>0</v>
      </c>
      <c r="N42">
        <f t="shared" si="5"/>
        <v>0</v>
      </c>
      <c r="O42">
        <f t="shared" si="5"/>
        <v>0</v>
      </c>
      <c r="P42">
        <f t="shared" si="5"/>
        <v>0</v>
      </c>
      <c r="Q42">
        <f t="shared" si="5"/>
        <v>0</v>
      </c>
      <c r="R42">
        <f t="shared" si="5"/>
        <v>0</v>
      </c>
      <c r="S42">
        <f t="shared" si="5"/>
        <v>0</v>
      </c>
      <c r="T42">
        <f t="shared" si="5"/>
        <v>0</v>
      </c>
      <c r="U42">
        <f t="shared" si="5"/>
        <v>0</v>
      </c>
    </row>
    <row r="43" spans="4:21" ht="12.75">
      <c r="D43" t="s">
        <v>138</v>
      </c>
      <c r="E43">
        <f>COUNTIF(E$4:E$34,"vERIFIED")</f>
        <v>0</v>
      </c>
      <c r="F43">
        <f aca="true" t="shared" si="6" ref="F43:U43">COUNTIF(F$4:F$34,"vERIFIED")</f>
        <v>0</v>
      </c>
      <c r="G43">
        <f t="shared" si="6"/>
        <v>0</v>
      </c>
      <c r="H43">
        <f t="shared" si="6"/>
        <v>0</v>
      </c>
      <c r="I43">
        <f t="shared" si="6"/>
        <v>0</v>
      </c>
      <c r="J43">
        <f t="shared" si="6"/>
        <v>0</v>
      </c>
      <c r="K43">
        <f t="shared" si="6"/>
        <v>0</v>
      </c>
      <c r="L43">
        <f t="shared" si="6"/>
        <v>0</v>
      </c>
      <c r="M43">
        <f t="shared" si="6"/>
        <v>0</v>
      </c>
      <c r="N43">
        <f t="shared" si="6"/>
        <v>0</v>
      </c>
      <c r="O43">
        <f t="shared" si="6"/>
        <v>0</v>
      </c>
      <c r="P43">
        <f t="shared" si="6"/>
        <v>0</v>
      </c>
      <c r="Q43">
        <f t="shared" si="6"/>
        <v>0</v>
      </c>
      <c r="R43">
        <f t="shared" si="6"/>
        <v>0</v>
      </c>
      <c r="S43">
        <f t="shared" si="6"/>
        <v>0</v>
      </c>
      <c r="T43">
        <f t="shared" si="6"/>
        <v>0</v>
      </c>
      <c r="U43">
        <f t="shared" si="6"/>
        <v>0</v>
      </c>
    </row>
    <row r="44" spans="4:21" ht="12.75">
      <c r="D44" t="s">
        <v>137</v>
      </c>
      <c r="E44">
        <f>COUNTIF(E$4:E$34,"Closed")</f>
        <v>0</v>
      </c>
      <c r="F44">
        <f aca="true" t="shared" si="7" ref="F44:U44">COUNTIF(F$4:F$34,"Closed")</f>
        <v>0</v>
      </c>
      <c r="G44">
        <f t="shared" si="7"/>
        <v>0</v>
      </c>
      <c r="H44">
        <f t="shared" si="7"/>
        <v>0</v>
      </c>
      <c r="I44">
        <f t="shared" si="7"/>
        <v>0</v>
      </c>
      <c r="J44">
        <f t="shared" si="7"/>
        <v>0</v>
      </c>
      <c r="K44">
        <f t="shared" si="7"/>
        <v>0</v>
      </c>
      <c r="L44">
        <f t="shared" si="7"/>
        <v>0</v>
      </c>
      <c r="M44">
        <f t="shared" si="7"/>
        <v>0</v>
      </c>
      <c r="N44">
        <f t="shared" si="7"/>
        <v>0</v>
      </c>
      <c r="O44">
        <f t="shared" si="7"/>
        <v>0</v>
      </c>
      <c r="P44">
        <f t="shared" si="7"/>
        <v>0</v>
      </c>
      <c r="Q44">
        <f t="shared" si="7"/>
        <v>0</v>
      </c>
      <c r="R44">
        <f t="shared" si="7"/>
        <v>0</v>
      </c>
      <c r="S44">
        <f t="shared" si="7"/>
        <v>0</v>
      </c>
      <c r="T44">
        <f t="shared" si="7"/>
        <v>0</v>
      </c>
      <c r="U44">
        <f t="shared" si="7"/>
        <v>0</v>
      </c>
    </row>
    <row r="46" ht="12.75">
      <c r="D46" t="s">
        <v>141</v>
      </c>
    </row>
    <row r="47" spans="4:21" ht="12.75">
      <c r="D47" t="s">
        <v>142</v>
      </c>
      <c r="E47" s="17">
        <f>E3</f>
        <v>38882</v>
      </c>
      <c r="F47" s="17">
        <f aca="true" t="shared" si="8" ref="F47:U47">F3</f>
        <v>38888</v>
      </c>
      <c r="G47" s="17">
        <f t="shared" si="8"/>
        <v>38896</v>
      </c>
      <c r="H47" s="17">
        <f t="shared" si="8"/>
        <v>38903</v>
      </c>
      <c r="I47" s="17">
        <f t="shared" si="8"/>
        <v>38910</v>
      </c>
      <c r="J47" s="17">
        <f t="shared" si="8"/>
        <v>38917</v>
      </c>
      <c r="K47" s="17">
        <f t="shared" si="8"/>
        <v>38924</v>
      </c>
      <c r="L47" s="17">
        <f t="shared" si="8"/>
        <v>38931</v>
      </c>
      <c r="M47" s="17">
        <f t="shared" si="8"/>
        <v>38938</v>
      </c>
      <c r="N47" s="17">
        <f t="shared" si="8"/>
        <v>38945</v>
      </c>
      <c r="O47" s="17">
        <f t="shared" si="8"/>
        <v>38952</v>
      </c>
      <c r="P47" s="17">
        <f t="shared" si="8"/>
        <v>38959</v>
      </c>
      <c r="Q47" s="17">
        <f t="shared" si="8"/>
        <v>38966</v>
      </c>
      <c r="R47" s="17">
        <f t="shared" si="8"/>
        <v>38973</v>
      </c>
      <c r="S47" s="17">
        <f t="shared" si="8"/>
        <v>38980</v>
      </c>
      <c r="T47" s="17">
        <f t="shared" si="8"/>
        <v>38987</v>
      </c>
      <c r="U47" s="17">
        <f t="shared" si="8"/>
        <v>38994</v>
      </c>
    </row>
    <row r="48" spans="4:21" ht="12.75">
      <c r="D48" t="s">
        <v>143</v>
      </c>
      <c r="E48">
        <f>SUMIF($D38:$D44,"New",E38:E44)+SUMIF($D38:$D44,"Assigned",E38:E44)+SUMIF($D38:$D44,"Reopened",E38:E44)</f>
        <v>31</v>
      </c>
      <c r="F48">
        <f>SUMIF($D38:$D44,"New",F38:F44)+SUMIF($D38:$D44,"Assigned",F38:F44)+SUMIF($D38:$D44,"Reopened",F38:F44)</f>
        <v>30</v>
      </c>
      <c r="G48">
        <f aca="true" t="shared" si="9" ref="G48:U48">SUMIF($D38:$D44,"New",G38:G44)+SUMIF($D38:$D44,"Assigned",G38:G44)+SUMIF($D38:$D44,"Reopened",G38:G44)</f>
        <v>27</v>
      </c>
      <c r="H48">
        <f t="shared" si="9"/>
        <v>0</v>
      </c>
      <c r="I48">
        <f t="shared" si="9"/>
        <v>0</v>
      </c>
      <c r="J48">
        <f t="shared" si="9"/>
        <v>0</v>
      </c>
      <c r="K48">
        <f t="shared" si="9"/>
        <v>0</v>
      </c>
      <c r="L48">
        <f t="shared" si="9"/>
        <v>0</v>
      </c>
      <c r="M48">
        <f t="shared" si="9"/>
        <v>0</v>
      </c>
      <c r="N48">
        <f t="shared" si="9"/>
        <v>0</v>
      </c>
      <c r="O48">
        <f t="shared" si="9"/>
        <v>0</v>
      </c>
      <c r="P48">
        <f t="shared" si="9"/>
        <v>0</v>
      </c>
      <c r="Q48">
        <f t="shared" si="9"/>
        <v>0</v>
      </c>
      <c r="R48">
        <f t="shared" si="9"/>
        <v>0</v>
      </c>
      <c r="S48">
        <f t="shared" si="9"/>
        <v>0</v>
      </c>
      <c r="T48">
        <f t="shared" si="9"/>
        <v>0</v>
      </c>
      <c r="U48">
        <f t="shared" si="9"/>
        <v>0</v>
      </c>
    </row>
    <row r="49" spans="4:13" ht="12.75">
      <c r="D49" t="s">
        <v>186</v>
      </c>
      <c r="E49">
        <v>23</v>
      </c>
      <c r="F49">
        <v>24</v>
      </c>
      <c r="G49">
        <v>18</v>
      </c>
      <c r="H49">
        <v>15</v>
      </c>
      <c r="I49">
        <v>12</v>
      </c>
      <c r="J49">
        <v>9</v>
      </c>
      <c r="K49">
        <v>6</v>
      </c>
      <c r="L49">
        <v>3</v>
      </c>
      <c r="M49">
        <v>0</v>
      </c>
    </row>
  </sheetData>
  <hyperlinks>
    <hyperlink ref="B5" r:id="rId1" display="https://bugs.eclipse.org/bugs/show_bug.cgi?id=146946"/>
    <hyperlink ref="B4" r:id="rId2" display="https://bugs.eclipse.org/bugs/show_bug.cgi?id=145171"/>
    <hyperlink ref="B9" r:id="rId3" display="https://bugs.eclipse.org/bugs/show_bug.cgi?id=147141"/>
    <hyperlink ref="B17" r:id="rId4" display="https://bugs.eclipse.org/bugs/show_bug.cgi?id=147144"/>
    <hyperlink ref="B27" r:id="rId5" display="https://bugs.eclipse.org/bugs/show_bug.cgi?id=147147"/>
    <hyperlink ref="B6" r:id="rId6" display="https://bugs.eclipse.org/bugs/show_bug.cgi?id=147148"/>
    <hyperlink ref="B7" r:id="rId7" display="https://bugs.eclipse.org/bugs/show_bug.cgi?id=147152"/>
    <hyperlink ref="B8" r:id="rId8" display="https://bugs.eclipse.org/bugs/show_bug.cgi?id=147161"/>
    <hyperlink ref="B10" r:id="rId9" display="https://bugs.eclipse.org/bugs/show_bug.cgi?id=147171"/>
    <hyperlink ref="B11" r:id="rId10" display="https://bugs.eclipse.org/bugs/show_bug.cgi?id=147166"/>
    <hyperlink ref="B12" r:id="rId11" display="https://bugs.eclipse.org/bugs/show_bug.cgi?id=147162"/>
    <hyperlink ref="B13" r:id="rId12" display="https://bugs.eclipse.org/bugs/show_bug.cgi?id=147149"/>
    <hyperlink ref="B14" r:id="rId13" display="https://bugs.eclipse.org/bugs/show_bug.cgi?id=147153"/>
    <hyperlink ref="B15" r:id="rId14" display="https://bugs.eclipse.org/bugs/show_bug.cgi?id=147172"/>
    <hyperlink ref="B16" r:id="rId15" display="https://bugs.eclipse.org/bugs/show_bug.cgi?id=147163"/>
    <hyperlink ref="B18" r:id="rId16" display="https://bugs.eclipse.org/bugs/show_bug.cgi?id=147154"/>
    <hyperlink ref="B19" r:id="rId17" display="https://bugs.eclipse.org/bugs/show_bug.cgi?id=147155"/>
    <hyperlink ref="B20" r:id="rId18" display="https://bugs.eclipse.org/bugs/show_bug.cgi?id=147167"/>
    <hyperlink ref="B21" r:id="rId19" display="https://bugs.eclipse.org/bugs/show_bug.cgi?id=147176"/>
    <hyperlink ref="B22" r:id="rId20" display="https://bugs.eclipse.org/bugs/show_bug.cgi?id=147165"/>
    <hyperlink ref="B23" r:id="rId21" display="https://bugs.eclipse.org/bugs/show_bug.cgi?id=147177"/>
    <hyperlink ref="B24" r:id="rId22" display="https://bugs.eclipse.org/bugs/show_bug.cgi?id=147151"/>
    <hyperlink ref="B25" r:id="rId23" display="https://bugs.eclipse.org/bugs/show_bug.cgi?id=147150"/>
    <hyperlink ref="B26" r:id="rId24" display="https://bugs.eclipse.org/bugs/show_bug.cgi?id=147178"/>
    <hyperlink ref="B28" r:id="rId25" display="https://bugs.eclipse.org/bugs/show_bug.cgi?id=147173"/>
    <hyperlink ref="B29" r:id="rId26" display="https://bugs.eclipse.org/bugs/show_bug.cgi?id=147174"/>
    <hyperlink ref="B30" r:id="rId27" display="https://bugs.eclipse.org/bugs/show_bug.cgi?id=147169"/>
    <hyperlink ref="B31" r:id="rId28" display="https://bugs.eclipse.org/bugs/show_bug.cgi?id=147164"/>
    <hyperlink ref="B32" r:id="rId29" display="https://bugs.eclipse.org/bugs/show_bug.cgi?id=147157"/>
    <hyperlink ref="B33" r:id="rId30" display="https://bugs.eclipse.org/bugs/show_bug.cgi?id=147158"/>
    <hyperlink ref="B34" r:id="rId31" display="https://bugs.eclipse.org/bugs/show_bug.cgi?id=147156"/>
  </hyperlinks>
  <printOptions/>
  <pageMargins left="0.75" right="0.75" top="1" bottom="1" header="0.5" footer="0.5"/>
  <pageSetup orientation="portrait" paperSize="9"/>
  <drawing r:id="rId32"/>
</worksheet>
</file>

<file path=xl/worksheets/sheet6.xml><?xml version="1.0" encoding="utf-8"?>
<worksheet xmlns="http://schemas.openxmlformats.org/spreadsheetml/2006/main" xmlns:r="http://schemas.openxmlformats.org/officeDocument/2006/relationships">
  <dimension ref="B2:U36"/>
  <sheetViews>
    <sheetView workbookViewId="0" topLeftCell="A1">
      <pane ySplit="3" topLeftCell="BM4" activePane="bottomLeft" state="frozen"/>
      <selection pane="topLeft" activeCell="A1" sqref="A1"/>
      <selection pane="bottomLeft" activeCell="A24" sqref="A24:IV24"/>
    </sheetView>
  </sheetViews>
  <sheetFormatPr defaultColWidth="9.140625" defaultRowHeight="12.75"/>
  <cols>
    <col min="1" max="1" width="2.8515625" style="0" customWidth="1"/>
    <col min="2" max="2" width="7.00390625" style="0" bestFit="1" customWidth="1"/>
    <col min="3" max="3" width="12.421875" style="0" bestFit="1" customWidth="1"/>
    <col min="4" max="4" width="32.7109375" style="0" bestFit="1" customWidth="1"/>
  </cols>
  <sheetData>
    <row r="1" ht="6.75" customHeight="1"/>
    <row r="2" spans="3:5" ht="12.75">
      <c r="C2" t="s">
        <v>144</v>
      </c>
      <c r="D2" s="16" t="s">
        <v>116</v>
      </c>
      <c r="E2" t="s">
        <v>131</v>
      </c>
    </row>
    <row r="3" spans="2:21" ht="12.75">
      <c r="B3" t="s">
        <v>130</v>
      </c>
      <c r="C3" t="s">
        <v>15</v>
      </c>
      <c r="D3" t="s">
        <v>14</v>
      </c>
      <c r="E3" s="17">
        <v>38882</v>
      </c>
      <c r="F3" s="17">
        <f>E3+6</f>
        <v>38888</v>
      </c>
      <c r="G3" s="17">
        <f>F3+8</f>
        <v>38896</v>
      </c>
      <c r="H3" s="17">
        <f>G3+7</f>
        <v>38903</v>
      </c>
      <c r="I3" s="17">
        <f aca="true" t="shared" si="0" ref="I3:U3">H3+7</f>
        <v>38910</v>
      </c>
      <c r="J3" s="17">
        <f t="shared" si="0"/>
        <v>38917</v>
      </c>
      <c r="K3" s="17">
        <f t="shared" si="0"/>
        <v>38924</v>
      </c>
      <c r="L3" s="17">
        <f t="shared" si="0"/>
        <v>38931</v>
      </c>
      <c r="M3" s="17">
        <f t="shared" si="0"/>
        <v>38938</v>
      </c>
      <c r="N3" s="17">
        <f t="shared" si="0"/>
        <v>38945</v>
      </c>
      <c r="O3" s="17">
        <f t="shared" si="0"/>
        <v>38952</v>
      </c>
      <c r="P3" s="17">
        <f t="shared" si="0"/>
        <v>38959</v>
      </c>
      <c r="Q3" s="17">
        <f t="shared" si="0"/>
        <v>38966</v>
      </c>
      <c r="R3" s="17">
        <f t="shared" si="0"/>
        <v>38973</v>
      </c>
      <c r="S3" s="17">
        <f t="shared" si="0"/>
        <v>38980</v>
      </c>
      <c r="T3" s="17">
        <f t="shared" si="0"/>
        <v>38987</v>
      </c>
      <c r="U3" s="17">
        <f t="shared" si="0"/>
        <v>38994</v>
      </c>
    </row>
    <row r="4" spans="2:7" ht="12.75">
      <c r="B4" s="18">
        <v>146501</v>
      </c>
      <c r="C4" t="s">
        <v>0</v>
      </c>
      <c r="D4" t="s">
        <v>34</v>
      </c>
      <c r="E4" t="s">
        <v>133</v>
      </c>
      <c r="F4" t="s">
        <v>133</v>
      </c>
      <c r="G4" t="s">
        <v>133</v>
      </c>
    </row>
    <row r="5" spans="2:7" ht="12.75">
      <c r="B5" s="18">
        <v>147182</v>
      </c>
      <c r="C5" t="s">
        <v>1</v>
      </c>
      <c r="D5" t="s">
        <v>35</v>
      </c>
      <c r="E5" t="s">
        <v>133</v>
      </c>
      <c r="F5" t="s">
        <v>133</v>
      </c>
      <c r="G5" t="s">
        <v>133</v>
      </c>
    </row>
    <row r="6" spans="2:7" ht="12.75">
      <c r="B6" s="18">
        <v>146937</v>
      </c>
      <c r="C6" t="s">
        <v>1</v>
      </c>
      <c r="D6" t="s">
        <v>36</v>
      </c>
      <c r="E6" t="s">
        <v>133</v>
      </c>
      <c r="F6" t="s">
        <v>133</v>
      </c>
      <c r="G6" t="s">
        <v>133</v>
      </c>
    </row>
    <row r="7" spans="2:7" ht="12.75">
      <c r="B7" s="18">
        <v>147183</v>
      </c>
      <c r="C7" t="s">
        <v>1</v>
      </c>
      <c r="D7" t="s">
        <v>37</v>
      </c>
      <c r="E7" t="s">
        <v>133</v>
      </c>
      <c r="F7" t="s">
        <v>133</v>
      </c>
      <c r="G7" t="s">
        <v>133</v>
      </c>
    </row>
    <row r="8" spans="2:7" ht="12.75">
      <c r="B8" s="18">
        <v>146940</v>
      </c>
      <c r="C8" t="s">
        <v>1</v>
      </c>
      <c r="D8" t="s">
        <v>38</v>
      </c>
      <c r="E8" t="s">
        <v>133</v>
      </c>
      <c r="F8" t="s">
        <v>133</v>
      </c>
      <c r="G8" t="s">
        <v>133</v>
      </c>
    </row>
    <row r="9" spans="2:7" ht="12.75">
      <c r="B9" s="18">
        <v>147184</v>
      </c>
      <c r="C9" t="s">
        <v>5</v>
      </c>
      <c r="D9" t="s">
        <v>39</v>
      </c>
      <c r="E9" t="s">
        <v>133</v>
      </c>
      <c r="F9" t="s">
        <v>133</v>
      </c>
      <c r="G9" t="s">
        <v>133</v>
      </c>
    </row>
    <row r="10" spans="2:7" ht="12.75">
      <c r="B10" s="18">
        <v>147185</v>
      </c>
      <c r="C10" t="s">
        <v>5</v>
      </c>
      <c r="D10" t="s">
        <v>40</v>
      </c>
      <c r="E10" t="s">
        <v>133</v>
      </c>
      <c r="F10" t="s">
        <v>133</v>
      </c>
      <c r="G10" t="s">
        <v>133</v>
      </c>
    </row>
    <row r="11" spans="2:7" ht="12.75">
      <c r="B11" s="18">
        <v>146938</v>
      </c>
      <c r="C11" t="s">
        <v>5</v>
      </c>
      <c r="D11" t="s">
        <v>41</v>
      </c>
      <c r="E11" t="s">
        <v>133</v>
      </c>
      <c r="F11" t="s">
        <v>133</v>
      </c>
      <c r="G11" t="s">
        <v>133</v>
      </c>
    </row>
    <row r="12" spans="2:7" ht="12.75">
      <c r="B12" s="18">
        <v>146941</v>
      </c>
      <c r="C12" t="s">
        <v>5</v>
      </c>
      <c r="D12" t="s">
        <v>42</v>
      </c>
      <c r="E12" t="s">
        <v>133</v>
      </c>
      <c r="F12" t="s">
        <v>133</v>
      </c>
      <c r="G12" t="s">
        <v>133</v>
      </c>
    </row>
    <row r="13" spans="2:7" ht="12.75">
      <c r="B13" s="18">
        <v>147194</v>
      </c>
      <c r="C13" t="s">
        <v>11</v>
      </c>
      <c r="D13" t="s">
        <v>117</v>
      </c>
      <c r="E13" t="s">
        <v>133</v>
      </c>
      <c r="F13" t="s">
        <v>133</v>
      </c>
      <c r="G13" t="s">
        <v>133</v>
      </c>
    </row>
    <row r="14" spans="2:7" ht="12.75">
      <c r="B14" s="18">
        <v>147188</v>
      </c>
      <c r="C14" t="s">
        <v>11</v>
      </c>
      <c r="D14" t="s">
        <v>43</v>
      </c>
      <c r="E14" t="s">
        <v>133</v>
      </c>
      <c r="F14" t="s">
        <v>133</v>
      </c>
      <c r="G14" t="s">
        <v>133</v>
      </c>
    </row>
    <row r="15" spans="2:7" ht="12.75">
      <c r="B15" s="18">
        <v>147195</v>
      </c>
      <c r="C15" t="s">
        <v>12</v>
      </c>
      <c r="D15" t="s">
        <v>42</v>
      </c>
      <c r="E15" t="s">
        <v>133</v>
      </c>
      <c r="F15" t="s">
        <v>133</v>
      </c>
      <c r="G15" t="s">
        <v>133</v>
      </c>
    </row>
    <row r="16" spans="2:7" ht="12.75">
      <c r="B16" s="18">
        <v>147186</v>
      </c>
      <c r="C16" t="s">
        <v>12</v>
      </c>
      <c r="D16" t="s">
        <v>39</v>
      </c>
      <c r="E16" t="s">
        <v>133</v>
      </c>
      <c r="F16" t="s">
        <v>133</v>
      </c>
      <c r="G16" t="s">
        <v>133</v>
      </c>
    </row>
    <row r="17" spans="2:7" ht="12.75">
      <c r="B17" s="18">
        <v>147187</v>
      </c>
      <c r="C17" t="s">
        <v>12</v>
      </c>
      <c r="D17" t="s">
        <v>40</v>
      </c>
      <c r="E17" t="s">
        <v>133</v>
      </c>
      <c r="F17" t="s">
        <v>133</v>
      </c>
      <c r="G17" t="s">
        <v>133</v>
      </c>
    </row>
    <row r="18" spans="2:7" ht="12.75">
      <c r="B18" s="18">
        <v>147189</v>
      </c>
      <c r="C18" t="s">
        <v>10</v>
      </c>
      <c r="D18" t="s">
        <v>44</v>
      </c>
      <c r="E18" t="s">
        <v>133</v>
      </c>
      <c r="F18" t="s">
        <v>133</v>
      </c>
      <c r="G18" t="s">
        <v>133</v>
      </c>
    </row>
    <row r="19" spans="2:7" ht="12.75">
      <c r="B19" s="18">
        <v>147196</v>
      </c>
      <c r="C19" t="s">
        <v>10</v>
      </c>
      <c r="D19" t="s">
        <v>45</v>
      </c>
      <c r="E19" t="s">
        <v>133</v>
      </c>
      <c r="F19" t="s">
        <v>133</v>
      </c>
      <c r="G19" t="s">
        <v>133</v>
      </c>
    </row>
    <row r="20" spans="2:7" ht="12.75">
      <c r="B20" s="18">
        <v>147198</v>
      </c>
      <c r="C20" t="s">
        <v>10</v>
      </c>
      <c r="D20" t="s">
        <v>46</v>
      </c>
      <c r="E20" t="s">
        <v>133</v>
      </c>
      <c r="F20" t="s">
        <v>133</v>
      </c>
      <c r="G20" t="s">
        <v>133</v>
      </c>
    </row>
    <row r="21" spans="2:7" ht="12.75">
      <c r="B21" s="18">
        <v>147191</v>
      </c>
      <c r="C21" t="s">
        <v>10</v>
      </c>
      <c r="D21" t="s">
        <v>117</v>
      </c>
      <c r="E21" t="s">
        <v>133</v>
      </c>
      <c r="F21" t="s">
        <v>133</v>
      </c>
      <c r="G21" t="s">
        <v>133</v>
      </c>
    </row>
    <row r="22" spans="2:7" ht="12.75">
      <c r="B22" s="18">
        <v>147193</v>
      </c>
      <c r="C22" t="s">
        <v>10</v>
      </c>
      <c r="D22" t="s">
        <v>47</v>
      </c>
      <c r="E22" t="s">
        <v>133</v>
      </c>
      <c r="F22" t="s">
        <v>133</v>
      </c>
      <c r="G22" t="s">
        <v>133</v>
      </c>
    </row>
    <row r="23" spans="3:4" ht="12.75">
      <c r="C23" t="s">
        <v>188</v>
      </c>
      <c r="D23" t="s">
        <v>80</v>
      </c>
    </row>
    <row r="24" spans="2:4" s="20" customFormat="1" ht="12.75">
      <c r="B24" s="22"/>
      <c r="C24" s="20" t="s">
        <v>75</v>
      </c>
      <c r="D24" s="20" t="s">
        <v>70</v>
      </c>
    </row>
    <row r="25" ht="21" customHeight="1"/>
    <row r="26" spans="4:21" ht="12.75">
      <c r="D26" t="s">
        <v>140</v>
      </c>
      <c r="E26">
        <f>COUNTIF(E$4:E$22,"Unconfirmed")</f>
        <v>0</v>
      </c>
      <c r="F26">
        <f aca="true" t="shared" si="1" ref="F26:U26">COUNTIF(F$4:F$22,"Unconfirmed")</f>
        <v>0</v>
      </c>
      <c r="G26">
        <f t="shared" si="1"/>
        <v>0</v>
      </c>
      <c r="H26">
        <f t="shared" si="1"/>
        <v>0</v>
      </c>
      <c r="I26">
        <f t="shared" si="1"/>
        <v>0</v>
      </c>
      <c r="J26">
        <f t="shared" si="1"/>
        <v>0</v>
      </c>
      <c r="K26">
        <f t="shared" si="1"/>
        <v>0</v>
      </c>
      <c r="L26">
        <f t="shared" si="1"/>
        <v>0</v>
      </c>
      <c r="M26">
        <f t="shared" si="1"/>
        <v>0</v>
      </c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  <c r="S26">
        <f t="shared" si="1"/>
        <v>0</v>
      </c>
      <c r="T26">
        <f t="shared" si="1"/>
        <v>0</v>
      </c>
      <c r="U26">
        <f t="shared" si="1"/>
        <v>0</v>
      </c>
    </row>
    <row r="27" spans="4:21" ht="12.75">
      <c r="D27" t="s">
        <v>112</v>
      </c>
      <c r="E27">
        <f>COUNTIF(E$4:E$22,"New")</f>
        <v>0</v>
      </c>
      <c r="F27">
        <f aca="true" t="shared" si="2" ref="F27:U27">COUNTIF(F$4:F$22,"New")</f>
        <v>0</v>
      </c>
      <c r="G27">
        <f t="shared" si="2"/>
        <v>0</v>
      </c>
      <c r="H27">
        <f t="shared" si="2"/>
        <v>0</v>
      </c>
      <c r="I27">
        <f t="shared" si="2"/>
        <v>0</v>
      </c>
      <c r="J27">
        <f t="shared" si="2"/>
        <v>0</v>
      </c>
      <c r="K27">
        <f t="shared" si="2"/>
        <v>0</v>
      </c>
      <c r="L27">
        <f t="shared" si="2"/>
        <v>0</v>
      </c>
      <c r="M27">
        <f t="shared" si="2"/>
        <v>0</v>
      </c>
      <c r="N27">
        <f t="shared" si="2"/>
        <v>0</v>
      </c>
      <c r="O27">
        <f t="shared" si="2"/>
        <v>0</v>
      </c>
      <c r="P27">
        <f t="shared" si="2"/>
        <v>0</v>
      </c>
      <c r="Q27">
        <f t="shared" si="2"/>
        <v>0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</row>
    <row r="28" spans="4:21" ht="12.75">
      <c r="D28" t="s">
        <v>133</v>
      </c>
      <c r="E28">
        <f>COUNTIF(E$4:E$22,"Assigned")</f>
        <v>19</v>
      </c>
      <c r="F28">
        <f aca="true" t="shared" si="3" ref="F28:U28">COUNTIF(F$4:F$22,"Assigned")</f>
        <v>19</v>
      </c>
      <c r="G28">
        <f t="shared" si="3"/>
        <v>19</v>
      </c>
      <c r="H28">
        <f t="shared" si="3"/>
        <v>0</v>
      </c>
      <c r="I28">
        <f t="shared" si="3"/>
        <v>0</v>
      </c>
      <c r="J28">
        <f t="shared" si="3"/>
        <v>0</v>
      </c>
      <c r="K28">
        <f t="shared" si="3"/>
        <v>0</v>
      </c>
      <c r="L28">
        <f t="shared" si="3"/>
        <v>0</v>
      </c>
      <c r="M28">
        <f t="shared" si="3"/>
        <v>0</v>
      </c>
      <c r="N28">
        <f t="shared" si="3"/>
        <v>0</v>
      </c>
      <c r="O28">
        <f t="shared" si="3"/>
        <v>0</v>
      </c>
      <c r="P28">
        <f t="shared" si="3"/>
        <v>0</v>
      </c>
      <c r="Q28">
        <f t="shared" si="3"/>
        <v>0</v>
      </c>
      <c r="R28">
        <f t="shared" si="3"/>
        <v>0</v>
      </c>
      <c r="S28">
        <f t="shared" si="3"/>
        <v>0</v>
      </c>
      <c r="T28">
        <f t="shared" si="3"/>
        <v>0</v>
      </c>
      <c r="U28">
        <f t="shared" si="3"/>
        <v>0</v>
      </c>
    </row>
    <row r="29" spans="4:21" ht="12.75">
      <c r="D29" t="s">
        <v>139</v>
      </c>
      <c r="E29">
        <f>COUNTIF(E$4:E$22,"Reopened")</f>
        <v>0</v>
      </c>
      <c r="F29">
        <f aca="true" t="shared" si="4" ref="F29:U29">COUNTIF(F$4:F$22,"Reopened")</f>
        <v>0</v>
      </c>
      <c r="G29">
        <f t="shared" si="4"/>
        <v>0</v>
      </c>
      <c r="H29">
        <f t="shared" si="4"/>
        <v>0</v>
      </c>
      <c r="I29">
        <f t="shared" si="4"/>
        <v>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4"/>
        <v>0</v>
      </c>
      <c r="T29">
        <f t="shared" si="4"/>
        <v>0</v>
      </c>
      <c r="U29">
        <f t="shared" si="4"/>
        <v>0</v>
      </c>
    </row>
    <row r="30" spans="4:21" ht="12.75">
      <c r="D30" t="s">
        <v>136</v>
      </c>
      <c r="E30">
        <f>COUNTIF(E$4:E$22,"Resolved")</f>
        <v>0</v>
      </c>
      <c r="F30">
        <f aca="true" t="shared" si="5" ref="F30:U30">COUNTIF(F$4:F$22,"Resolved")</f>
        <v>0</v>
      </c>
      <c r="G30">
        <f t="shared" si="5"/>
        <v>0</v>
      </c>
      <c r="H30">
        <f t="shared" si="5"/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>
        <f t="shared" si="5"/>
        <v>0</v>
      </c>
      <c r="T30">
        <f t="shared" si="5"/>
        <v>0</v>
      </c>
      <c r="U30">
        <f t="shared" si="5"/>
        <v>0</v>
      </c>
    </row>
    <row r="31" spans="4:21" ht="12.75">
      <c r="D31" t="s">
        <v>138</v>
      </c>
      <c r="E31">
        <f>COUNTIF(E$4:E$22,"Verified")</f>
        <v>0</v>
      </c>
      <c r="F31">
        <f aca="true" t="shared" si="6" ref="F31:U31">COUNTIF(F$4:F$22,"Verified")</f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>
        <f t="shared" si="6"/>
        <v>0</v>
      </c>
      <c r="T31">
        <f t="shared" si="6"/>
        <v>0</v>
      </c>
      <c r="U31">
        <f t="shared" si="6"/>
        <v>0</v>
      </c>
    </row>
    <row r="32" spans="4:21" ht="12.75">
      <c r="D32" t="s">
        <v>137</v>
      </c>
      <c r="E32">
        <f>COUNTIF(E$4:E$22,"Closed")</f>
        <v>0</v>
      </c>
      <c r="F32">
        <f aca="true" t="shared" si="7" ref="F32:U32">COUNTIF(F$4:F$22,"Closed")</f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</row>
    <row r="34" spans="4:21" ht="12.75">
      <c r="D34" t="s">
        <v>142</v>
      </c>
      <c r="E34" s="17">
        <f>E3</f>
        <v>38882</v>
      </c>
      <c r="F34" s="17">
        <f>F3</f>
        <v>38888</v>
      </c>
      <c r="G34" s="17">
        <f>G3</f>
        <v>38896</v>
      </c>
      <c r="H34" s="17">
        <f>H3</f>
        <v>38903</v>
      </c>
      <c r="I34" s="17">
        <f aca="true" t="shared" si="8" ref="I34:U34">I3</f>
        <v>38910</v>
      </c>
      <c r="J34" s="17">
        <f t="shared" si="8"/>
        <v>38917</v>
      </c>
      <c r="K34" s="17">
        <f t="shared" si="8"/>
        <v>38924</v>
      </c>
      <c r="L34" s="17">
        <f t="shared" si="8"/>
        <v>38931</v>
      </c>
      <c r="M34" s="17">
        <f t="shared" si="8"/>
        <v>38938</v>
      </c>
      <c r="N34" s="17">
        <f t="shared" si="8"/>
        <v>38945</v>
      </c>
      <c r="O34" s="17">
        <f t="shared" si="8"/>
        <v>38952</v>
      </c>
      <c r="P34" s="17">
        <f t="shared" si="8"/>
        <v>38959</v>
      </c>
      <c r="Q34" s="17">
        <f t="shared" si="8"/>
        <v>38966</v>
      </c>
      <c r="R34" s="17">
        <f t="shared" si="8"/>
        <v>38973</v>
      </c>
      <c r="S34" s="17">
        <f t="shared" si="8"/>
        <v>38980</v>
      </c>
      <c r="T34" s="17">
        <f t="shared" si="8"/>
        <v>38987</v>
      </c>
      <c r="U34" s="17">
        <f t="shared" si="8"/>
        <v>38994</v>
      </c>
    </row>
    <row r="35" spans="4:21" ht="12.75">
      <c r="D35" t="s">
        <v>143</v>
      </c>
      <c r="E35">
        <f>SUMIF($D25:$D31,"New",E25:E31)+SUMIF($D25:$D31,"Assigned",E25:E31)+SUMIF($D25:$D31,"Reopened",E25:E31)</f>
        <v>19</v>
      </c>
      <c r="F35">
        <f aca="true" t="shared" si="9" ref="F35:U35">SUMIF($D25:$D31,"New",F25:F31)+SUMIF($D25:$D31,"Assigned",F25:F31)+SUMIF($D25:$D31,"Reopened",F25:F31)</f>
        <v>19</v>
      </c>
      <c r="G35">
        <f t="shared" si="9"/>
        <v>19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>
        <f t="shared" si="9"/>
        <v>0</v>
      </c>
      <c r="T35">
        <f t="shared" si="9"/>
        <v>0</v>
      </c>
      <c r="U35">
        <f t="shared" si="9"/>
        <v>0</v>
      </c>
    </row>
    <row r="36" spans="4:13" ht="12.75">
      <c r="D36" t="s">
        <v>186</v>
      </c>
      <c r="E36">
        <v>23</v>
      </c>
      <c r="F36">
        <v>24</v>
      </c>
      <c r="G36">
        <v>18</v>
      </c>
      <c r="H36">
        <v>15</v>
      </c>
      <c r="I36">
        <v>12</v>
      </c>
      <c r="J36">
        <v>9</v>
      </c>
      <c r="K36">
        <v>6</v>
      </c>
      <c r="L36">
        <v>3</v>
      </c>
      <c r="M36">
        <v>0</v>
      </c>
    </row>
  </sheetData>
  <hyperlinks>
    <hyperlink ref="B4" r:id="rId1" display="https://bugs.eclipse.org/bugs/show_bug.cgi?id=146501"/>
    <hyperlink ref="B5" r:id="rId2" display="https://bugs.eclipse.org/bugs/show_bug.cgi?id=147182"/>
    <hyperlink ref="B6" r:id="rId3" display="https://bugs.eclipse.org/bugs/show_bug.cgi?id=146937"/>
    <hyperlink ref="B7" r:id="rId4" display="https://bugs.eclipse.org/bugs/show_bug.cgi?id=147183"/>
    <hyperlink ref="B8" r:id="rId5" display="https://bugs.eclipse.org/bugs/show_bug.cgi?id=146940"/>
    <hyperlink ref="B9" r:id="rId6" display="https://bugs.eclipse.org/bugs/show_bug.cgi?id=147184"/>
    <hyperlink ref="B10" r:id="rId7" display="https://bugs.eclipse.org/bugs/show_bug.cgi?id=147185"/>
    <hyperlink ref="B11" r:id="rId8" display="https://bugs.eclipse.org/bugs/show_bug.cgi?id=146938"/>
    <hyperlink ref="B12" r:id="rId9" display="https://bugs.eclipse.org/bugs/show_bug.cgi?id=146941"/>
    <hyperlink ref="B13" r:id="rId10" display="https://bugs.eclipse.org/bugs/show_bug.cgi?id=147194"/>
    <hyperlink ref="B14" r:id="rId11" display="https://bugs.eclipse.org/bugs/show_bug.cgi?id=147188"/>
    <hyperlink ref="B15" r:id="rId12" display="https://bugs.eclipse.org/bugs/show_bug.cgi?id=147195"/>
    <hyperlink ref="B16" r:id="rId13" display="https://bugs.eclipse.org/bugs/show_bug.cgi?id=147186"/>
    <hyperlink ref="B17" r:id="rId14" display="https://bugs.eclipse.org/bugs/show_bug.cgi?id=147187"/>
    <hyperlink ref="B18" r:id="rId15" display="https://bugs.eclipse.org/bugs/show_bug.cgi?id=147189"/>
    <hyperlink ref="B19" r:id="rId16" display="https://bugs.eclipse.org/bugs/show_bug.cgi?id=147196"/>
    <hyperlink ref="B20" r:id="rId17" display="https://bugs.eclipse.org/bugs/show_bug.cgi?id=147198"/>
    <hyperlink ref="B21" r:id="rId18" display="https://bugs.eclipse.org/bugs/show_bug.cgi?id=147191"/>
    <hyperlink ref="B22" r:id="rId19" display="https://bugs.eclipse.org/bugs/show_bug.cgi?id=147193"/>
  </hyperlinks>
  <printOptions/>
  <pageMargins left="0.75" right="0.75" top="1" bottom="1" header="0.5" footer="0.5"/>
  <pageSetup orientation="portrait" paperSize="9"/>
  <drawing r:id="rId2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26"/>
  <sheetViews>
    <sheetView workbookViewId="0" topLeftCell="A1">
      <pane ySplit="3" topLeftCell="BM4" activePane="bottomLeft" state="frozen"/>
      <selection pane="topLeft" activeCell="A1" sqref="A1"/>
      <selection pane="bottomLeft" activeCell="A11" sqref="A11:IV11"/>
    </sheetView>
  </sheetViews>
  <sheetFormatPr defaultColWidth="9.140625" defaultRowHeight="12.75"/>
  <cols>
    <col min="1" max="1" width="2.7109375" style="0" customWidth="1"/>
    <col min="3" max="3" width="14.8515625" style="0" bestFit="1" customWidth="1"/>
    <col min="4" max="4" width="36.140625" style="0" bestFit="1" customWidth="1"/>
    <col min="6" max="6" width="10.28125" style="0" bestFit="1" customWidth="1"/>
    <col min="7" max="7" width="11.00390625" style="0" customWidth="1"/>
  </cols>
  <sheetData>
    <row r="2" spans="3:5" ht="12.75">
      <c r="C2" t="s">
        <v>144</v>
      </c>
      <c r="D2" s="16" t="s">
        <v>114</v>
      </c>
      <c r="E2" t="s">
        <v>131</v>
      </c>
    </row>
    <row r="3" spans="2:21" ht="12.75">
      <c r="B3" t="s">
        <v>130</v>
      </c>
      <c r="C3" t="s">
        <v>15</v>
      </c>
      <c r="D3" t="s">
        <v>14</v>
      </c>
      <c r="E3" s="17">
        <v>38882</v>
      </c>
      <c r="F3" s="17">
        <f>E3+7</f>
        <v>38889</v>
      </c>
      <c r="G3" s="17">
        <f>F3+7</f>
        <v>38896</v>
      </c>
      <c r="H3" s="17">
        <f>G3+7</f>
        <v>38903</v>
      </c>
      <c r="I3" s="17">
        <f aca="true" t="shared" si="0" ref="I3:U3">H3+7</f>
        <v>38910</v>
      </c>
      <c r="J3" s="17">
        <f t="shared" si="0"/>
        <v>38917</v>
      </c>
      <c r="K3" s="17">
        <f t="shared" si="0"/>
        <v>38924</v>
      </c>
      <c r="L3" s="17">
        <f t="shared" si="0"/>
        <v>38931</v>
      </c>
      <c r="M3" s="17">
        <f t="shared" si="0"/>
        <v>38938</v>
      </c>
      <c r="N3" s="17">
        <f t="shared" si="0"/>
        <v>38945</v>
      </c>
      <c r="O3" s="17">
        <f t="shared" si="0"/>
        <v>38952</v>
      </c>
      <c r="P3" s="17">
        <f t="shared" si="0"/>
        <v>38959</v>
      </c>
      <c r="Q3" s="17">
        <f t="shared" si="0"/>
        <v>38966</v>
      </c>
      <c r="R3" s="17">
        <f t="shared" si="0"/>
        <v>38973</v>
      </c>
      <c r="S3" s="17">
        <f t="shared" si="0"/>
        <v>38980</v>
      </c>
      <c r="T3" s="17">
        <f t="shared" si="0"/>
        <v>38987</v>
      </c>
      <c r="U3" s="17">
        <f t="shared" si="0"/>
        <v>38994</v>
      </c>
    </row>
    <row r="4" spans="2:21" ht="12.75">
      <c r="B4" s="22">
        <v>134898</v>
      </c>
      <c r="C4" s="20" t="s">
        <v>174</v>
      </c>
      <c r="D4" s="20" t="s">
        <v>78</v>
      </c>
      <c r="E4" s="20" t="s">
        <v>156</v>
      </c>
      <c r="F4" s="20" t="s">
        <v>156</v>
      </c>
      <c r="G4" s="20" t="s">
        <v>156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1" ht="12.75">
      <c r="B5" s="22">
        <v>136341</v>
      </c>
      <c r="C5" s="21" t="s">
        <v>1</v>
      </c>
      <c r="D5" s="21" t="s">
        <v>171</v>
      </c>
      <c r="E5" s="20" t="s">
        <v>156</v>
      </c>
      <c r="F5" s="20" t="s">
        <v>156</v>
      </c>
      <c r="G5" s="20" t="s">
        <v>156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21" ht="12.75">
      <c r="B6" s="22">
        <v>136341</v>
      </c>
      <c r="C6" s="21" t="s">
        <v>11</v>
      </c>
      <c r="D6" s="21" t="s">
        <v>170</v>
      </c>
      <c r="E6" s="20" t="s">
        <v>156</v>
      </c>
      <c r="F6" s="20" t="s">
        <v>156</v>
      </c>
      <c r="G6" s="20" t="s">
        <v>156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2:21" ht="12.75">
      <c r="B7" s="22">
        <v>136341</v>
      </c>
      <c r="C7" s="21" t="s">
        <v>10</v>
      </c>
      <c r="D7" s="21" t="s">
        <v>72</v>
      </c>
      <c r="E7" s="20" t="s">
        <v>156</v>
      </c>
      <c r="F7" s="20" t="s">
        <v>156</v>
      </c>
      <c r="G7" s="20" t="s">
        <v>156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2:21" ht="12.75">
      <c r="B8" s="22">
        <v>136341</v>
      </c>
      <c r="C8" s="21" t="s">
        <v>11</v>
      </c>
      <c r="D8" s="21" t="s">
        <v>72</v>
      </c>
      <c r="E8" s="20" t="s">
        <v>156</v>
      </c>
      <c r="F8" s="20" t="s">
        <v>156</v>
      </c>
      <c r="G8" s="20" t="s">
        <v>156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2:7" s="20" customFormat="1" ht="12.75">
      <c r="B9" s="22">
        <v>147975</v>
      </c>
      <c r="C9" s="20" t="s">
        <v>182</v>
      </c>
      <c r="D9" s="20" t="s">
        <v>183</v>
      </c>
      <c r="F9" s="20" t="s">
        <v>173</v>
      </c>
      <c r="G9" s="20" t="s">
        <v>173</v>
      </c>
    </row>
    <row r="10" spans="3:4" ht="12.75">
      <c r="C10" t="s">
        <v>188</v>
      </c>
      <c r="D10" t="s">
        <v>102</v>
      </c>
    </row>
    <row r="11" spans="2:4" s="20" customFormat="1" ht="12.75">
      <c r="B11" s="22"/>
      <c r="C11" s="20" t="s">
        <v>75</v>
      </c>
      <c r="D11" s="20" t="s">
        <v>70</v>
      </c>
    </row>
    <row r="12" spans="2:5" ht="12.75">
      <c r="B12" s="20"/>
      <c r="C12" s="21"/>
      <c r="D12" s="21"/>
      <c r="E12" s="20"/>
    </row>
    <row r="13" spans="2:5" ht="12.75">
      <c r="B13" s="20"/>
      <c r="C13" s="21"/>
      <c r="D13" s="21"/>
      <c r="E13" s="20"/>
    </row>
    <row r="16" spans="4:21" ht="12.75">
      <c r="D16" t="s">
        <v>140</v>
      </c>
      <c r="E16">
        <f>COUNTIF(E$4:E$12,"Unconfirmed")</f>
        <v>0</v>
      </c>
      <c r="F16">
        <f aca="true" t="shared" si="1" ref="F16:T16">COUNTIF(F$4:F$12,"Unconfirmed")</f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>COUNTIF(U$4:U$8,"Unconfirmed")</f>
        <v>0</v>
      </c>
    </row>
    <row r="17" spans="4:21" ht="12.75">
      <c r="D17" t="s">
        <v>112</v>
      </c>
      <c r="E17">
        <f>COUNTIF(E$4:E$12,"New")</f>
        <v>0</v>
      </c>
      <c r="F17">
        <f aca="true" t="shared" si="2" ref="F17:T17">COUNTIF(F$4:F$12,"New")</f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  <c r="P17">
        <f t="shared" si="2"/>
        <v>0</v>
      </c>
      <c r="Q17">
        <f t="shared" si="2"/>
        <v>0</v>
      </c>
      <c r="R17">
        <f t="shared" si="2"/>
        <v>0</v>
      </c>
      <c r="S17">
        <f t="shared" si="2"/>
        <v>0</v>
      </c>
      <c r="T17">
        <f t="shared" si="2"/>
        <v>0</v>
      </c>
      <c r="U17">
        <f>COUNTIF(U$4:U$8,"New")</f>
        <v>0</v>
      </c>
    </row>
    <row r="18" spans="4:21" ht="12.75">
      <c r="D18" t="s">
        <v>133</v>
      </c>
      <c r="E18">
        <f>COUNTIF(E$4:E$12,"Assigned")</f>
        <v>0</v>
      </c>
      <c r="F18">
        <f aca="true" t="shared" si="3" ref="F18:T18">COUNTIF(F$4:F$12,"Assigned")</f>
        <v>1</v>
      </c>
      <c r="G18">
        <f t="shared" si="3"/>
        <v>1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  <c r="P18">
        <f t="shared" si="3"/>
        <v>0</v>
      </c>
      <c r="Q18">
        <f t="shared" si="3"/>
        <v>0</v>
      </c>
      <c r="R18">
        <f t="shared" si="3"/>
        <v>0</v>
      </c>
      <c r="S18">
        <f t="shared" si="3"/>
        <v>0</v>
      </c>
      <c r="T18">
        <f t="shared" si="3"/>
        <v>0</v>
      </c>
      <c r="U18">
        <f>COUNTIF(U$4:U$8,"Assigned")</f>
        <v>0</v>
      </c>
    </row>
    <row r="19" spans="4:21" ht="12.75">
      <c r="D19" t="s">
        <v>139</v>
      </c>
      <c r="E19">
        <f>COUNTIF(E$4:E$12,"Reopened")</f>
        <v>0</v>
      </c>
      <c r="F19">
        <f aca="true" t="shared" si="4" ref="F19:T19">COUNTIF(F$4:F$12,"Reopened")</f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  <c r="P19">
        <f t="shared" si="4"/>
        <v>0</v>
      </c>
      <c r="Q19">
        <f t="shared" si="4"/>
        <v>0</v>
      </c>
      <c r="R19">
        <f t="shared" si="4"/>
        <v>0</v>
      </c>
      <c r="S19">
        <f t="shared" si="4"/>
        <v>0</v>
      </c>
      <c r="T19">
        <f t="shared" si="4"/>
        <v>0</v>
      </c>
      <c r="U19">
        <f>COUNTIF(U$4:U$8,"Reopened")</f>
        <v>0</v>
      </c>
    </row>
    <row r="20" spans="4:21" ht="12.75">
      <c r="D20" t="s">
        <v>136</v>
      </c>
      <c r="E20">
        <f>COUNTIF(E$4:E$12,"Resolved")</f>
        <v>0</v>
      </c>
      <c r="F20">
        <f aca="true" t="shared" si="5" ref="F20:T20">COUNTIF(F$4:F$12,"Resolved")</f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0</v>
      </c>
      <c r="O20">
        <f t="shared" si="5"/>
        <v>0</v>
      </c>
      <c r="P20">
        <f t="shared" si="5"/>
        <v>0</v>
      </c>
      <c r="Q20">
        <f t="shared" si="5"/>
        <v>0</v>
      </c>
      <c r="R20">
        <f t="shared" si="5"/>
        <v>0</v>
      </c>
      <c r="S20">
        <f t="shared" si="5"/>
        <v>0</v>
      </c>
      <c r="T20">
        <f t="shared" si="5"/>
        <v>0</v>
      </c>
      <c r="U20">
        <f>COUNTIF(U$4:U$8,"Resolved")</f>
        <v>0</v>
      </c>
    </row>
    <row r="21" spans="4:21" ht="12.75">
      <c r="D21" t="s">
        <v>138</v>
      </c>
      <c r="E21">
        <f>COUNTIF(E$4:E$12,"Verified")</f>
        <v>0</v>
      </c>
      <c r="F21">
        <f aca="true" t="shared" si="6" ref="F21:T21">COUNTIF(F$4:F$12,"Verified")</f>
        <v>0</v>
      </c>
      <c r="G21">
        <f t="shared" si="6"/>
        <v>0</v>
      </c>
      <c r="H21">
        <f t="shared" si="6"/>
        <v>0</v>
      </c>
      <c r="I21">
        <f t="shared" si="6"/>
        <v>0</v>
      </c>
      <c r="J21">
        <f t="shared" si="6"/>
        <v>0</v>
      </c>
      <c r="K21">
        <f t="shared" si="6"/>
        <v>0</v>
      </c>
      <c r="L21">
        <f t="shared" si="6"/>
        <v>0</v>
      </c>
      <c r="M21">
        <f t="shared" si="6"/>
        <v>0</v>
      </c>
      <c r="N21">
        <f t="shared" si="6"/>
        <v>0</v>
      </c>
      <c r="O21">
        <f t="shared" si="6"/>
        <v>0</v>
      </c>
      <c r="P21">
        <f t="shared" si="6"/>
        <v>0</v>
      </c>
      <c r="Q21">
        <f t="shared" si="6"/>
        <v>0</v>
      </c>
      <c r="R21">
        <f t="shared" si="6"/>
        <v>0</v>
      </c>
      <c r="S21">
        <f t="shared" si="6"/>
        <v>0</v>
      </c>
      <c r="T21">
        <f t="shared" si="6"/>
        <v>0</v>
      </c>
      <c r="U21">
        <f>COUNTIF(U$4:U$8,"Verified")</f>
        <v>0</v>
      </c>
    </row>
    <row r="22" spans="4:21" ht="12.75">
      <c r="D22" t="s">
        <v>137</v>
      </c>
      <c r="E22">
        <f>COUNTIF(E$4:E$12,"Closed")</f>
        <v>5</v>
      </c>
      <c r="F22">
        <f aca="true" t="shared" si="7" ref="F22:T22">COUNTIF(F$4:F$12,"Closed")</f>
        <v>5</v>
      </c>
      <c r="G22">
        <f t="shared" si="7"/>
        <v>5</v>
      </c>
      <c r="H22">
        <f t="shared" si="7"/>
        <v>0</v>
      </c>
      <c r="I22">
        <f t="shared" si="7"/>
        <v>0</v>
      </c>
      <c r="J22">
        <f t="shared" si="7"/>
        <v>0</v>
      </c>
      <c r="K22">
        <f t="shared" si="7"/>
        <v>0</v>
      </c>
      <c r="L22">
        <f t="shared" si="7"/>
        <v>0</v>
      </c>
      <c r="M22">
        <f t="shared" si="7"/>
        <v>0</v>
      </c>
      <c r="N22">
        <f t="shared" si="7"/>
        <v>0</v>
      </c>
      <c r="O22">
        <f t="shared" si="7"/>
        <v>0</v>
      </c>
      <c r="P22">
        <f t="shared" si="7"/>
        <v>0</v>
      </c>
      <c r="Q22">
        <f t="shared" si="7"/>
        <v>0</v>
      </c>
      <c r="R22">
        <f t="shared" si="7"/>
        <v>0</v>
      </c>
      <c r="S22">
        <f t="shared" si="7"/>
        <v>0</v>
      </c>
      <c r="T22">
        <f t="shared" si="7"/>
        <v>0</v>
      </c>
      <c r="U22">
        <f>COUNTIF(U$4:U$8,"Closed")</f>
        <v>0</v>
      </c>
    </row>
    <row r="24" spans="4:21" ht="12.75">
      <c r="D24" t="s">
        <v>142</v>
      </c>
      <c r="E24" s="17">
        <f>E3</f>
        <v>38882</v>
      </c>
      <c r="F24" s="17">
        <f aca="true" t="shared" si="8" ref="F24:U24">F3</f>
        <v>38889</v>
      </c>
      <c r="G24" s="17">
        <f t="shared" si="8"/>
        <v>38896</v>
      </c>
      <c r="H24" s="17">
        <f t="shared" si="8"/>
        <v>38903</v>
      </c>
      <c r="I24" s="17">
        <f t="shared" si="8"/>
        <v>38910</v>
      </c>
      <c r="J24" s="17">
        <f t="shared" si="8"/>
        <v>38917</v>
      </c>
      <c r="K24" s="17">
        <f t="shared" si="8"/>
        <v>38924</v>
      </c>
      <c r="L24" s="17">
        <f t="shared" si="8"/>
        <v>38931</v>
      </c>
      <c r="M24" s="17">
        <f t="shared" si="8"/>
        <v>38938</v>
      </c>
      <c r="N24" s="17">
        <f t="shared" si="8"/>
        <v>38945</v>
      </c>
      <c r="O24" s="17">
        <f t="shared" si="8"/>
        <v>38952</v>
      </c>
      <c r="P24" s="17">
        <f t="shared" si="8"/>
        <v>38959</v>
      </c>
      <c r="Q24" s="17">
        <f t="shared" si="8"/>
        <v>38966</v>
      </c>
      <c r="R24" s="17">
        <f t="shared" si="8"/>
        <v>38973</v>
      </c>
      <c r="S24" s="17">
        <f t="shared" si="8"/>
        <v>38980</v>
      </c>
      <c r="T24" s="17">
        <f t="shared" si="8"/>
        <v>38987</v>
      </c>
      <c r="U24" s="17">
        <f t="shared" si="8"/>
        <v>38994</v>
      </c>
    </row>
    <row r="25" spans="4:21" ht="12.75">
      <c r="D25" t="s">
        <v>143</v>
      </c>
      <c r="E25">
        <f>E17+E18+E19</f>
        <v>0</v>
      </c>
      <c r="F25">
        <f aca="true" t="shared" si="9" ref="F25:U25">F17+F18+F19</f>
        <v>1</v>
      </c>
      <c r="G25">
        <f t="shared" si="9"/>
        <v>1</v>
      </c>
      <c r="H25">
        <f t="shared" si="9"/>
        <v>0</v>
      </c>
      <c r="I25">
        <f t="shared" si="9"/>
        <v>0</v>
      </c>
      <c r="J25">
        <f t="shared" si="9"/>
        <v>0</v>
      </c>
      <c r="K25">
        <f t="shared" si="9"/>
        <v>0</v>
      </c>
      <c r="L25">
        <f t="shared" si="9"/>
        <v>0</v>
      </c>
      <c r="M25">
        <f t="shared" si="9"/>
        <v>0</v>
      </c>
      <c r="N25">
        <f t="shared" si="9"/>
        <v>0</v>
      </c>
      <c r="O25">
        <f t="shared" si="9"/>
        <v>0</v>
      </c>
      <c r="P25">
        <f t="shared" si="9"/>
        <v>0</v>
      </c>
      <c r="Q25">
        <f t="shared" si="9"/>
        <v>0</v>
      </c>
      <c r="R25">
        <f t="shared" si="9"/>
        <v>0</v>
      </c>
      <c r="S25">
        <f t="shared" si="9"/>
        <v>0</v>
      </c>
      <c r="T25">
        <f t="shared" si="9"/>
        <v>0</v>
      </c>
      <c r="U25">
        <f t="shared" si="9"/>
        <v>0</v>
      </c>
    </row>
    <row r="26" spans="4:13" ht="12.75">
      <c r="D26" t="s">
        <v>186</v>
      </c>
      <c r="E26">
        <v>23</v>
      </c>
      <c r="F26">
        <v>24</v>
      </c>
      <c r="G26">
        <v>18</v>
      </c>
      <c r="H26">
        <v>15</v>
      </c>
      <c r="I26">
        <v>12</v>
      </c>
      <c r="J26">
        <v>9</v>
      </c>
      <c r="K26">
        <v>6</v>
      </c>
      <c r="L26">
        <v>3</v>
      </c>
      <c r="M26">
        <v>0</v>
      </c>
    </row>
  </sheetData>
  <hyperlinks>
    <hyperlink ref="B8" r:id="rId1" display="https://bugs.eclipse.org/bugs/show_bug.cgi?id=136341"/>
    <hyperlink ref="B4" r:id="rId2" display="https://bugs.eclipse.org/bugs/show_bug.cgi?id=134898"/>
    <hyperlink ref="B5" r:id="rId3" display="https://bugs.eclipse.org/bugs/show_bug.cgi?id=136341"/>
    <hyperlink ref="B6" r:id="rId4" display="https://bugs.eclipse.org/bugs/show_bug.cgi?id=136341"/>
    <hyperlink ref="B7" r:id="rId5" display="https://bugs.eclipse.org/bugs/show_bug.cgi?id=136341"/>
    <hyperlink ref="B9" r:id="rId6" display="https://bugs.eclipse.org/bugs/show_bug.cgi?id=147975"/>
  </hyperlinks>
  <printOptions/>
  <pageMargins left="0.75" right="0.75" top="1" bottom="1" header="0.5" footer="0.5"/>
  <pageSetup orientation="portrait" paperSize="9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B2:U49"/>
  <sheetViews>
    <sheetView workbookViewId="0" topLeftCell="A1">
      <pane ySplit="3" topLeftCell="BM14" activePane="bottomLeft" state="frozen"/>
      <selection pane="topLeft" activeCell="A1" sqref="A1"/>
      <selection pane="bottomLeft" activeCell="A37" sqref="A37:IV37"/>
    </sheetView>
  </sheetViews>
  <sheetFormatPr defaultColWidth="9.140625" defaultRowHeight="12.75"/>
  <cols>
    <col min="1" max="1" width="3.140625" style="0" customWidth="1"/>
    <col min="3" max="3" width="12.421875" style="0" bestFit="1" customWidth="1"/>
    <col min="4" max="4" width="41.421875" style="0" bestFit="1" customWidth="1"/>
  </cols>
  <sheetData>
    <row r="1" ht="6" customHeight="1"/>
    <row r="2" spans="3:5" ht="12.75">
      <c r="C2" t="s">
        <v>144</v>
      </c>
      <c r="D2" s="16" t="s">
        <v>155</v>
      </c>
      <c r="E2" t="s">
        <v>131</v>
      </c>
    </row>
    <row r="3" spans="2:21" ht="12.75">
      <c r="B3" t="s">
        <v>130</v>
      </c>
      <c r="C3" t="s">
        <v>15</v>
      </c>
      <c r="D3" t="s">
        <v>14</v>
      </c>
      <c r="E3" s="17">
        <v>38882</v>
      </c>
      <c r="F3" s="17">
        <f>E3+6</f>
        <v>38888</v>
      </c>
      <c r="G3" s="17">
        <f>F3+8</f>
        <v>38896</v>
      </c>
      <c r="H3" s="17">
        <f>G3+7</f>
        <v>38903</v>
      </c>
      <c r="I3" s="17">
        <f aca="true" t="shared" si="0" ref="I3:U3">H3+7</f>
        <v>38910</v>
      </c>
      <c r="J3" s="17">
        <f t="shared" si="0"/>
        <v>38917</v>
      </c>
      <c r="K3" s="17">
        <f t="shared" si="0"/>
        <v>38924</v>
      </c>
      <c r="L3" s="17">
        <f t="shared" si="0"/>
        <v>38931</v>
      </c>
      <c r="M3" s="17">
        <f t="shared" si="0"/>
        <v>38938</v>
      </c>
      <c r="N3" s="17">
        <f t="shared" si="0"/>
        <v>38945</v>
      </c>
      <c r="O3" s="17">
        <f t="shared" si="0"/>
        <v>38952</v>
      </c>
      <c r="P3" s="17">
        <f t="shared" si="0"/>
        <v>38959</v>
      </c>
      <c r="Q3" s="17">
        <f t="shared" si="0"/>
        <v>38966</v>
      </c>
      <c r="R3" s="17">
        <f t="shared" si="0"/>
        <v>38973</v>
      </c>
      <c r="S3" s="17">
        <f t="shared" si="0"/>
        <v>38980</v>
      </c>
      <c r="T3" s="17">
        <f t="shared" si="0"/>
        <v>38987</v>
      </c>
      <c r="U3" s="17">
        <f t="shared" si="0"/>
        <v>38994</v>
      </c>
    </row>
    <row r="4" spans="3:4" ht="12.75">
      <c r="C4" t="s">
        <v>0</v>
      </c>
      <c r="D4" t="s">
        <v>48</v>
      </c>
    </row>
    <row r="5" spans="3:4" ht="12.75">
      <c r="C5" t="s">
        <v>1</v>
      </c>
      <c r="D5" t="s">
        <v>52</v>
      </c>
    </row>
    <row r="6" spans="3:4" ht="12.75">
      <c r="C6" t="s">
        <v>1</v>
      </c>
      <c r="D6" t="s">
        <v>53</v>
      </c>
    </row>
    <row r="7" spans="3:4" ht="12.75">
      <c r="C7" t="s">
        <v>1</v>
      </c>
      <c r="D7" t="s">
        <v>54</v>
      </c>
    </row>
    <row r="8" spans="3:4" ht="12.75">
      <c r="C8" t="s">
        <v>1</v>
      </c>
      <c r="D8" t="s">
        <v>55</v>
      </c>
    </row>
    <row r="9" spans="3:4" ht="12.75">
      <c r="C9" t="s">
        <v>1</v>
      </c>
      <c r="D9" t="s">
        <v>56</v>
      </c>
    </row>
    <row r="10" spans="3:4" ht="12.75">
      <c r="C10" t="s">
        <v>1</v>
      </c>
      <c r="D10" t="s">
        <v>57</v>
      </c>
    </row>
    <row r="11" spans="3:4" ht="12.75">
      <c r="C11" t="s">
        <v>5</v>
      </c>
      <c r="D11" t="s">
        <v>58</v>
      </c>
    </row>
    <row r="12" spans="3:4" ht="12.75">
      <c r="C12" t="s">
        <v>5</v>
      </c>
      <c r="D12" t="s">
        <v>59</v>
      </c>
    </row>
    <row r="13" spans="3:4" ht="12.75">
      <c r="C13" t="s">
        <v>5</v>
      </c>
      <c r="D13" t="s">
        <v>60</v>
      </c>
    </row>
    <row r="14" spans="3:4" ht="12.75">
      <c r="C14" t="s">
        <v>5</v>
      </c>
      <c r="D14" t="s">
        <v>61</v>
      </c>
    </row>
    <row r="15" spans="2:7" ht="12.75">
      <c r="B15" s="18">
        <v>146437</v>
      </c>
      <c r="C15" t="s">
        <v>11</v>
      </c>
      <c r="D15" t="s">
        <v>148</v>
      </c>
      <c r="E15" t="s">
        <v>112</v>
      </c>
      <c r="F15" t="s">
        <v>112</v>
      </c>
      <c r="G15" t="s">
        <v>112</v>
      </c>
    </row>
    <row r="16" spans="3:4" ht="12.75">
      <c r="C16" t="s">
        <v>11</v>
      </c>
      <c r="D16" t="s">
        <v>63</v>
      </c>
    </row>
    <row r="17" spans="2:7" ht="12.75">
      <c r="B17" s="18">
        <v>146441</v>
      </c>
      <c r="C17" t="s">
        <v>11</v>
      </c>
      <c r="D17" t="s">
        <v>62</v>
      </c>
      <c r="E17" t="s">
        <v>112</v>
      </c>
      <c r="F17" t="s">
        <v>112</v>
      </c>
      <c r="G17" t="s">
        <v>112</v>
      </c>
    </row>
    <row r="18" spans="3:4" ht="12.75">
      <c r="C18" t="s">
        <v>10</v>
      </c>
      <c r="D18" t="s">
        <v>149</v>
      </c>
    </row>
    <row r="19" spans="3:4" ht="12.75">
      <c r="C19" t="s">
        <v>10</v>
      </c>
      <c r="D19" t="s">
        <v>49</v>
      </c>
    </row>
    <row r="20" spans="3:4" ht="12.75">
      <c r="C20" t="s">
        <v>10</v>
      </c>
      <c r="D20" t="s">
        <v>64</v>
      </c>
    </row>
    <row r="21" spans="3:4" ht="12.75">
      <c r="C21" t="s">
        <v>10</v>
      </c>
      <c r="D21" t="s">
        <v>150</v>
      </c>
    </row>
    <row r="22" spans="3:4" ht="12.75">
      <c r="C22" t="s">
        <v>10</v>
      </c>
      <c r="D22" t="s">
        <v>151</v>
      </c>
    </row>
    <row r="23" spans="3:4" ht="12.75">
      <c r="C23" t="s">
        <v>10</v>
      </c>
      <c r="D23" t="s">
        <v>59</v>
      </c>
    </row>
    <row r="24" spans="3:4" ht="12.75">
      <c r="C24" t="s">
        <v>10</v>
      </c>
      <c r="D24" t="s">
        <v>65</v>
      </c>
    </row>
    <row r="25" spans="3:4" ht="12.75">
      <c r="C25" t="s">
        <v>10</v>
      </c>
      <c r="D25" t="s">
        <v>66</v>
      </c>
    </row>
    <row r="26" spans="3:4" ht="12.75">
      <c r="C26" t="s">
        <v>10</v>
      </c>
      <c r="D26" t="s">
        <v>60</v>
      </c>
    </row>
    <row r="27" spans="3:4" ht="12.75">
      <c r="C27" t="s">
        <v>10</v>
      </c>
      <c r="D27" t="s">
        <v>152</v>
      </c>
    </row>
    <row r="28" spans="3:4" ht="12.75">
      <c r="C28" t="s">
        <v>10</v>
      </c>
      <c r="D28" t="s">
        <v>153</v>
      </c>
    </row>
    <row r="29" spans="2:7" ht="12.75">
      <c r="B29" s="18">
        <v>146467</v>
      </c>
      <c r="C29" t="s">
        <v>10</v>
      </c>
      <c r="D29" t="s">
        <v>154</v>
      </c>
      <c r="E29" t="s">
        <v>112</v>
      </c>
      <c r="F29" t="s">
        <v>112</v>
      </c>
      <c r="G29" t="s">
        <v>112</v>
      </c>
    </row>
    <row r="30" spans="3:4" ht="12.75">
      <c r="C30" t="s">
        <v>10</v>
      </c>
      <c r="D30" t="s">
        <v>61</v>
      </c>
    </row>
    <row r="31" spans="3:4" ht="12.75">
      <c r="C31" t="s">
        <v>21</v>
      </c>
      <c r="D31" t="s">
        <v>50</v>
      </c>
    </row>
    <row r="32" spans="3:4" ht="12.75">
      <c r="C32" t="s">
        <v>21</v>
      </c>
      <c r="D32" t="s">
        <v>51</v>
      </c>
    </row>
    <row r="33" spans="3:4" ht="12.75">
      <c r="C33" t="s">
        <v>188</v>
      </c>
      <c r="D33" t="s">
        <v>96</v>
      </c>
    </row>
    <row r="34" spans="3:4" ht="12.75">
      <c r="C34" t="s">
        <v>188</v>
      </c>
      <c r="D34" t="s">
        <v>97</v>
      </c>
    </row>
    <row r="35" spans="3:4" ht="12.75">
      <c r="C35" t="s">
        <v>188</v>
      </c>
      <c r="D35" t="s">
        <v>101</v>
      </c>
    </row>
    <row r="36" spans="3:4" ht="12.75">
      <c r="C36" t="s">
        <v>188</v>
      </c>
      <c r="D36" t="s">
        <v>103</v>
      </c>
    </row>
    <row r="37" spans="2:4" s="20" customFormat="1" ht="12.75">
      <c r="B37" s="22"/>
      <c r="C37" s="20" t="s">
        <v>75</v>
      </c>
      <c r="D37" s="20" t="s">
        <v>70</v>
      </c>
    </row>
    <row r="38" ht="15" customHeight="1"/>
    <row r="39" spans="4:21" ht="12.75">
      <c r="D39" t="s">
        <v>140</v>
      </c>
      <c r="E39">
        <f aca="true" t="shared" si="1" ref="E39:U39">COUNTIF(E$4:E$32,"Unconfirmed")</f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  <c r="M39">
        <f t="shared" si="1"/>
        <v>0</v>
      </c>
      <c r="N39">
        <f t="shared" si="1"/>
        <v>0</v>
      </c>
      <c r="O39">
        <f t="shared" si="1"/>
        <v>0</v>
      </c>
      <c r="P39">
        <f t="shared" si="1"/>
        <v>0</v>
      </c>
      <c r="Q39">
        <f t="shared" si="1"/>
        <v>0</v>
      </c>
      <c r="R39">
        <f t="shared" si="1"/>
        <v>0</v>
      </c>
      <c r="S39">
        <f t="shared" si="1"/>
        <v>0</v>
      </c>
      <c r="T39">
        <f t="shared" si="1"/>
        <v>0</v>
      </c>
      <c r="U39">
        <f t="shared" si="1"/>
        <v>0</v>
      </c>
    </row>
    <row r="40" spans="4:21" ht="12.75">
      <c r="D40" t="s">
        <v>112</v>
      </c>
      <c r="E40">
        <f aca="true" t="shared" si="2" ref="E40:U40">COUNTIF(E$4:E$32,"New")</f>
        <v>3</v>
      </c>
      <c r="F40">
        <f t="shared" si="2"/>
        <v>3</v>
      </c>
      <c r="G40">
        <f t="shared" si="2"/>
        <v>3</v>
      </c>
      <c r="H40">
        <f t="shared" si="2"/>
        <v>0</v>
      </c>
      <c r="I40">
        <f t="shared" si="2"/>
        <v>0</v>
      </c>
      <c r="J40">
        <f t="shared" si="2"/>
        <v>0</v>
      </c>
      <c r="K40">
        <f t="shared" si="2"/>
        <v>0</v>
      </c>
      <c r="L40">
        <f t="shared" si="2"/>
        <v>0</v>
      </c>
      <c r="M40">
        <f t="shared" si="2"/>
        <v>0</v>
      </c>
      <c r="N40">
        <f t="shared" si="2"/>
        <v>0</v>
      </c>
      <c r="O40">
        <f t="shared" si="2"/>
        <v>0</v>
      </c>
      <c r="P40">
        <f t="shared" si="2"/>
        <v>0</v>
      </c>
      <c r="Q40">
        <f t="shared" si="2"/>
        <v>0</v>
      </c>
      <c r="R40">
        <f t="shared" si="2"/>
        <v>0</v>
      </c>
      <c r="S40">
        <f t="shared" si="2"/>
        <v>0</v>
      </c>
      <c r="T40">
        <f t="shared" si="2"/>
        <v>0</v>
      </c>
      <c r="U40">
        <f t="shared" si="2"/>
        <v>0</v>
      </c>
    </row>
    <row r="41" spans="4:21" ht="12.75">
      <c r="D41" t="s">
        <v>133</v>
      </c>
      <c r="E41">
        <f aca="true" t="shared" si="3" ref="E41:U41">COUNTIF(E$4:E$32,"Assigned")</f>
        <v>0</v>
      </c>
      <c r="F41">
        <f t="shared" si="3"/>
        <v>0</v>
      </c>
      <c r="G41">
        <f t="shared" si="3"/>
        <v>0</v>
      </c>
      <c r="H41">
        <f t="shared" si="3"/>
        <v>0</v>
      </c>
      <c r="I41">
        <f t="shared" si="3"/>
        <v>0</v>
      </c>
      <c r="J41">
        <f t="shared" si="3"/>
        <v>0</v>
      </c>
      <c r="K41">
        <f t="shared" si="3"/>
        <v>0</v>
      </c>
      <c r="L41">
        <f t="shared" si="3"/>
        <v>0</v>
      </c>
      <c r="M41">
        <f t="shared" si="3"/>
        <v>0</v>
      </c>
      <c r="N41">
        <f t="shared" si="3"/>
        <v>0</v>
      </c>
      <c r="O41">
        <f t="shared" si="3"/>
        <v>0</v>
      </c>
      <c r="P41">
        <f t="shared" si="3"/>
        <v>0</v>
      </c>
      <c r="Q41">
        <f t="shared" si="3"/>
        <v>0</v>
      </c>
      <c r="R41">
        <f t="shared" si="3"/>
        <v>0</v>
      </c>
      <c r="S41">
        <f t="shared" si="3"/>
        <v>0</v>
      </c>
      <c r="T41">
        <f t="shared" si="3"/>
        <v>0</v>
      </c>
      <c r="U41">
        <f t="shared" si="3"/>
        <v>0</v>
      </c>
    </row>
    <row r="42" spans="4:21" ht="12.75">
      <c r="D42" t="s">
        <v>139</v>
      </c>
      <c r="E42">
        <f aca="true" t="shared" si="4" ref="E42:U42">COUNTIF(E$4:E$32,"Reopened")</f>
        <v>0</v>
      </c>
      <c r="F42">
        <f t="shared" si="4"/>
        <v>0</v>
      </c>
      <c r="G42">
        <f t="shared" si="4"/>
        <v>0</v>
      </c>
      <c r="H42">
        <f t="shared" si="4"/>
        <v>0</v>
      </c>
      <c r="I42">
        <f t="shared" si="4"/>
        <v>0</v>
      </c>
      <c r="J42">
        <f t="shared" si="4"/>
        <v>0</v>
      </c>
      <c r="K42">
        <f t="shared" si="4"/>
        <v>0</v>
      </c>
      <c r="L42">
        <f t="shared" si="4"/>
        <v>0</v>
      </c>
      <c r="M42">
        <f t="shared" si="4"/>
        <v>0</v>
      </c>
      <c r="N42">
        <f t="shared" si="4"/>
        <v>0</v>
      </c>
      <c r="O42">
        <f t="shared" si="4"/>
        <v>0</v>
      </c>
      <c r="P42">
        <f t="shared" si="4"/>
        <v>0</v>
      </c>
      <c r="Q42">
        <f t="shared" si="4"/>
        <v>0</v>
      </c>
      <c r="R42">
        <f t="shared" si="4"/>
        <v>0</v>
      </c>
      <c r="S42">
        <f t="shared" si="4"/>
        <v>0</v>
      </c>
      <c r="T42">
        <f t="shared" si="4"/>
        <v>0</v>
      </c>
      <c r="U42">
        <f t="shared" si="4"/>
        <v>0</v>
      </c>
    </row>
    <row r="43" spans="4:21" ht="12.75">
      <c r="D43" t="s">
        <v>136</v>
      </c>
      <c r="E43">
        <f aca="true" t="shared" si="5" ref="E43:U43">COUNTIF(E$4:E$32,"Resolved")</f>
        <v>0</v>
      </c>
      <c r="F43">
        <f t="shared" si="5"/>
        <v>0</v>
      </c>
      <c r="G43">
        <f t="shared" si="5"/>
        <v>0</v>
      </c>
      <c r="H43">
        <f t="shared" si="5"/>
        <v>0</v>
      </c>
      <c r="I43">
        <f t="shared" si="5"/>
        <v>0</v>
      </c>
      <c r="J43">
        <f t="shared" si="5"/>
        <v>0</v>
      </c>
      <c r="K43">
        <f t="shared" si="5"/>
        <v>0</v>
      </c>
      <c r="L43">
        <f t="shared" si="5"/>
        <v>0</v>
      </c>
      <c r="M43">
        <f t="shared" si="5"/>
        <v>0</v>
      </c>
      <c r="N43">
        <f t="shared" si="5"/>
        <v>0</v>
      </c>
      <c r="O43">
        <f t="shared" si="5"/>
        <v>0</v>
      </c>
      <c r="P43">
        <f t="shared" si="5"/>
        <v>0</v>
      </c>
      <c r="Q43">
        <f t="shared" si="5"/>
        <v>0</v>
      </c>
      <c r="R43">
        <f t="shared" si="5"/>
        <v>0</v>
      </c>
      <c r="S43">
        <f t="shared" si="5"/>
        <v>0</v>
      </c>
      <c r="T43">
        <f t="shared" si="5"/>
        <v>0</v>
      </c>
      <c r="U43">
        <f t="shared" si="5"/>
        <v>0</v>
      </c>
    </row>
    <row r="44" spans="4:21" ht="12.75">
      <c r="D44" t="s">
        <v>138</v>
      </c>
      <c r="E44">
        <f aca="true" t="shared" si="6" ref="E44:U44">COUNTIF(E$4:E$32,"Verified")</f>
        <v>0</v>
      </c>
      <c r="F44">
        <f t="shared" si="6"/>
        <v>0</v>
      </c>
      <c r="G44">
        <f t="shared" si="6"/>
        <v>0</v>
      </c>
      <c r="H44">
        <f t="shared" si="6"/>
        <v>0</v>
      </c>
      <c r="I44">
        <f t="shared" si="6"/>
        <v>0</v>
      </c>
      <c r="J44">
        <f t="shared" si="6"/>
        <v>0</v>
      </c>
      <c r="K44">
        <f t="shared" si="6"/>
        <v>0</v>
      </c>
      <c r="L44">
        <f t="shared" si="6"/>
        <v>0</v>
      </c>
      <c r="M44">
        <f t="shared" si="6"/>
        <v>0</v>
      </c>
      <c r="N44">
        <f t="shared" si="6"/>
        <v>0</v>
      </c>
      <c r="O44">
        <f t="shared" si="6"/>
        <v>0</v>
      </c>
      <c r="P44">
        <f t="shared" si="6"/>
        <v>0</v>
      </c>
      <c r="Q44">
        <f t="shared" si="6"/>
        <v>0</v>
      </c>
      <c r="R44">
        <f t="shared" si="6"/>
        <v>0</v>
      </c>
      <c r="S44">
        <f t="shared" si="6"/>
        <v>0</v>
      </c>
      <c r="T44">
        <f t="shared" si="6"/>
        <v>0</v>
      </c>
      <c r="U44">
        <f t="shared" si="6"/>
        <v>0</v>
      </c>
    </row>
    <row r="45" spans="4:21" ht="12.75">
      <c r="D45" t="s">
        <v>137</v>
      </c>
      <c r="E45">
        <f aca="true" t="shared" si="7" ref="E45:U45">COUNTIF(E$4:E$32,"Closed")</f>
        <v>0</v>
      </c>
      <c r="F45">
        <f t="shared" si="7"/>
        <v>0</v>
      </c>
      <c r="G45">
        <f t="shared" si="7"/>
        <v>0</v>
      </c>
      <c r="H45">
        <f t="shared" si="7"/>
        <v>0</v>
      </c>
      <c r="I45">
        <f t="shared" si="7"/>
        <v>0</v>
      </c>
      <c r="J45">
        <f t="shared" si="7"/>
        <v>0</v>
      </c>
      <c r="K45">
        <f t="shared" si="7"/>
        <v>0</v>
      </c>
      <c r="L45">
        <f t="shared" si="7"/>
        <v>0</v>
      </c>
      <c r="M45">
        <f t="shared" si="7"/>
        <v>0</v>
      </c>
      <c r="N45">
        <f t="shared" si="7"/>
        <v>0</v>
      </c>
      <c r="O45">
        <f t="shared" si="7"/>
        <v>0</v>
      </c>
      <c r="P45">
        <f t="shared" si="7"/>
        <v>0</v>
      </c>
      <c r="Q45">
        <f t="shared" si="7"/>
        <v>0</v>
      </c>
      <c r="R45">
        <f t="shared" si="7"/>
        <v>0</v>
      </c>
      <c r="S45">
        <f t="shared" si="7"/>
        <v>0</v>
      </c>
      <c r="T45">
        <f t="shared" si="7"/>
        <v>0</v>
      </c>
      <c r="U45">
        <f t="shared" si="7"/>
        <v>0</v>
      </c>
    </row>
    <row r="47" spans="4:21" ht="12.75">
      <c r="D47" t="s">
        <v>142</v>
      </c>
      <c r="E47" s="17">
        <f>E3</f>
        <v>38882</v>
      </c>
      <c r="F47" s="17">
        <f aca="true" t="shared" si="8" ref="F47:U47">F3</f>
        <v>38888</v>
      </c>
      <c r="G47" s="17">
        <f t="shared" si="8"/>
        <v>38896</v>
      </c>
      <c r="H47" s="17">
        <f t="shared" si="8"/>
        <v>38903</v>
      </c>
      <c r="I47" s="17">
        <f t="shared" si="8"/>
        <v>38910</v>
      </c>
      <c r="J47" s="17">
        <f t="shared" si="8"/>
        <v>38917</v>
      </c>
      <c r="K47" s="17">
        <f t="shared" si="8"/>
        <v>38924</v>
      </c>
      <c r="L47" s="17">
        <f t="shared" si="8"/>
        <v>38931</v>
      </c>
      <c r="M47" s="17">
        <f t="shared" si="8"/>
        <v>38938</v>
      </c>
      <c r="N47" s="17">
        <f t="shared" si="8"/>
        <v>38945</v>
      </c>
      <c r="O47" s="17">
        <f t="shared" si="8"/>
        <v>38952</v>
      </c>
      <c r="P47" s="17">
        <f t="shared" si="8"/>
        <v>38959</v>
      </c>
      <c r="Q47" s="17">
        <f t="shared" si="8"/>
        <v>38966</v>
      </c>
      <c r="R47" s="17">
        <f t="shared" si="8"/>
        <v>38973</v>
      </c>
      <c r="S47" s="17">
        <f t="shared" si="8"/>
        <v>38980</v>
      </c>
      <c r="T47" s="17">
        <f t="shared" si="8"/>
        <v>38987</v>
      </c>
      <c r="U47" s="17">
        <f t="shared" si="8"/>
        <v>38994</v>
      </c>
    </row>
    <row r="48" spans="4:21" ht="12.75">
      <c r="D48" t="s">
        <v>143</v>
      </c>
      <c r="E48">
        <f>SUMIF($D39:$D45,"New",E39:E45)+SUMIF($D39:$D45,"Assigned",E39:E45)+SUMIF($D39:$D45,"Reopened",E39:E45)</f>
        <v>3</v>
      </c>
      <c r="F48">
        <f aca="true" t="shared" si="9" ref="F48:U48">SUMIF($D39:$D45,"New",F39:F45)+SUMIF($D39:$D45,"Assigned",F39:F45)+SUMIF($D39:$D45,"Reopened",F39:F45)</f>
        <v>3</v>
      </c>
      <c r="G48">
        <f t="shared" si="9"/>
        <v>3</v>
      </c>
      <c r="H48">
        <f t="shared" si="9"/>
        <v>0</v>
      </c>
      <c r="I48">
        <f t="shared" si="9"/>
        <v>0</v>
      </c>
      <c r="J48">
        <f t="shared" si="9"/>
        <v>0</v>
      </c>
      <c r="K48">
        <f t="shared" si="9"/>
        <v>0</v>
      </c>
      <c r="L48">
        <f t="shared" si="9"/>
        <v>0</v>
      </c>
      <c r="M48">
        <f t="shared" si="9"/>
        <v>0</v>
      </c>
      <c r="N48">
        <f t="shared" si="9"/>
        <v>0</v>
      </c>
      <c r="O48">
        <f t="shared" si="9"/>
        <v>0</v>
      </c>
      <c r="P48">
        <f t="shared" si="9"/>
        <v>0</v>
      </c>
      <c r="Q48">
        <f t="shared" si="9"/>
        <v>0</v>
      </c>
      <c r="R48">
        <f t="shared" si="9"/>
        <v>0</v>
      </c>
      <c r="S48">
        <f t="shared" si="9"/>
        <v>0</v>
      </c>
      <c r="T48">
        <f t="shared" si="9"/>
        <v>0</v>
      </c>
      <c r="U48">
        <f t="shared" si="9"/>
        <v>0</v>
      </c>
    </row>
    <row r="49" spans="4:13" ht="12.75">
      <c r="D49" t="s">
        <v>186</v>
      </c>
      <c r="E49">
        <v>23</v>
      </c>
      <c r="F49">
        <v>24</v>
      </c>
      <c r="G49">
        <v>18</v>
      </c>
      <c r="H49">
        <v>15</v>
      </c>
      <c r="I49">
        <v>12</v>
      </c>
      <c r="J49">
        <v>9</v>
      </c>
      <c r="K49">
        <v>6</v>
      </c>
      <c r="L49">
        <v>3</v>
      </c>
      <c r="M49">
        <v>0</v>
      </c>
    </row>
  </sheetData>
  <hyperlinks>
    <hyperlink ref="B15" r:id="rId1" display="https://bugs.eclipse.org/bugs/show_bug.cgi?id=146437"/>
    <hyperlink ref="B17" r:id="rId2" display="https://bugs.eclipse.org/bugs/show_bug.cgi?id=146441"/>
    <hyperlink ref="B29" r:id="rId3" display="https://bugs.eclipse.org/bugs/show_bug.cgi?id=146467"/>
  </hyperlinks>
  <printOptions/>
  <pageMargins left="0.75" right="0.75" top="1" bottom="1" header="0.5" footer="0.5"/>
  <pageSetup orientation="portrait" paperSize="9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B2:U39"/>
  <sheetViews>
    <sheetView workbookViewId="0" topLeftCell="A1">
      <pane ySplit="3" topLeftCell="BM4" activePane="bottomLeft" state="frozen"/>
      <selection pane="topLeft" activeCell="A1" sqref="A1"/>
      <selection pane="bottomLeft" activeCell="A27" sqref="A27:IV27"/>
    </sheetView>
  </sheetViews>
  <sheetFormatPr defaultColWidth="9.140625" defaultRowHeight="12.75"/>
  <cols>
    <col min="1" max="1" width="3.00390625" style="0" customWidth="1"/>
    <col min="3" max="3" width="17.28125" style="0" bestFit="1" customWidth="1"/>
    <col min="4" max="4" width="25.7109375" style="0" bestFit="1" customWidth="1"/>
  </cols>
  <sheetData>
    <row r="1" ht="7.5" customHeight="1"/>
    <row r="2" spans="3:5" ht="12.75">
      <c r="C2" t="s">
        <v>144</v>
      </c>
      <c r="D2" s="19" t="s">
        <v>115</v>
      </c>
      <c r="E2" t="s">
        <v>131</v>
      </c>
    </row>
    <row r="3" spans="2:21" ht="12.75">
      <c r="B3" t="s">
        <v>130</v>
      </c>
      <c r="C3" t="s">
        <v>15</v>
      </c>
      <c r="D3" t="s">
        <v>14</v>
      </c>
      <c r="E3" s="17">
        <v>38882</v>
      </c>
      <c r="F3" s="17">
        <f>E3+6</f>
        <v>38888</v>
      </c>
      <c r="G3" s="17">
        <f>F3+8</f>
        <v>38896</v>
      </c>
      <c r="H3" s="17">
        <f>G3+7</f>
        <v>38903</v>
      </c>
      <c r="I3" s="17">
        <f aca="true" t="shared" si="0" ref="I3:U3">H3+7</f>
        <v>38910</v>
      </c>
      <c r="J3" s="17">
        <f t="shared" si="0"/>
        <v>38917</v>
      </c>
      <c r="K3" s="17">
        <f t="shared" si="0"/>
        <v>38924</v>
      </c>
      <c r="L3" s="17">
        <f t="shared" si="0"/>
        <v>38931</v>
      </c>
      <c r="M3" s="17">
        <f t="shared" si="0"/>
        <v>38938</v>
      </c>
      <c r="N3" s="17">
        <f t="shared" si="0"/>
        <v>38945</v>
      </c>
      <c r="O3" s="17">
        <f t="shared" si="0"/>
        <v>38952</v>
      </c>
      <c r="P3" s="17">
        <f t="shared" si="0"/>
        <v>38959</v>
      </c>
      <c r="Q3" s="17">
        <f t="shared" si="0"/>
        <v>38966</v>
      </c>
      <c r="R3" s="17">
        <f t="shared" si="0"/>
        <v>38973</v>
      </c>
      <c r="S3" s="17">
        <f t="shared" si="0"/>
        <v>38980</v>
      </c>
      <c r="T3" s="17">
        <f t="shared" si="0"/>
        <v>38987</v>
      </c>
      <c r="U3" s="17">
        <f t="shared" si="0"/>
        <v>38994</v>
      </c>
    </row>
    <row r="4" spans="3:4" ht="12.75">
      <c r="C4" t="s">
        <v>0</v>
      </c>
      <c r="D4" t="s">
        <v>67</v>
      </c>
    </row>
    <row r="5" spans="3:4" ht="12.75">
      <c r="C5" t="s">
        <v>11</v>
      </c>
      <c r="D5" t="s">
        <v>72</v>
      </c>
    </row>
    <row r="6" spans="3:4" ht="12.75">
      <c r="C6" t="s">
        <v>11</v>
      </c>
      <c r="D6" t="s">
        <v>73</v>
      </c>
    </row>
    <row r="7" spans="3:4" ht="12.75">
      <c r="C7" t="s">
        <v>11</v>
      </c>
      <c r="D7" t="s">
        <v>74</v>
      </c>
    </row>
    <row r="8" spans="3:4" ht="12.75">
      <c r="C8" t="s">
        <v>68</v>
      </c>
      <c r="D8" t="s">
        <v>69</v>
      </c>
    </row>
    <row r="9" spans="3:4" ht="12.75">
      <c r="C9" t="s">
        <v>68</v>
      </c>
      <c r="D9" t="s">
        <v>70</v>
      </c>
    </row>
    <row r="10" spans="3:4" ht="12.75">
      <c r="C10" t="s">
        <v>68</v>
      </c>
      <c r="D10" t="s">
        <v>71</v>
      </c>
    </row>
    <row r="11" spans="3:4" ht="12.75">
      <c r="C11" t="s">
        <v>10</v>
      </c>
      <c r="D11" t="s">
        <v>111</v>
      </c>
    </row>
    <row r="12" spans="3:4" ht="12.75">
      <c r="C12" t="s">
        <v>91</v>
      </c>
      <c r="D12" t="s">
        <v>92</v>
      </c>
    </row>
    <row r="13" spans="3:4" ht="12.75">
      <c r="C13" t="s">
        <v>91</v>
      </c>
      <c r="D13" t="s">
        <v>93</v>
      </c>
    </row>
    <row r="14" spans="3:4" ht="12.75">
      <c r="C14" t="s">
        <v>91</v>
      </c>
      <c r="D14" t="s">
        <v>94</v>
      </c>
    </row>
    <row r="15" spans="3:4" ht="12.75">
      <c r="C15" t="s">
        <v>91</v>
      </c>
      <c r="D15" t="s">
        <v>95</v>
      </c>
    </row>
    <row r="16" spans="3:4" ht="12.75">
      <c r="C16" t="s">
        <v>89</v>
      </c>
      <c r="D16" t="s">
        <v>90</v>
      </c>
    </row>
    <row r="17" spans="3:4" ht="12.75">
      <c r="C17" t="s">
        <v>89</v>
      </c>
      <c r="D17" t="s">
        <v>69</v>
      </c>
    </row>
    <row r="18" spans="3:4" ht="12.75">
      <c r="C18" t="s">
        <v>76</v>
      </c>
      <c r="D18" t="s">
        <v>81</v>
      </c>
    </row>
    <row r="19" spans="3:4" ht="12.75">
      <c r="C19" t="s">
        <v>76</v>
      </c>
      <c r="D19" t="s">
        <v>11</v>
      </c>
    </row>
    <row r="20" spans="3:4" ht="12.75">
      <c r="C20" t="s">
        <v>76</v>
      </c>
      <c r="D20" t="s">
        <v>82</v>
      </c>
    </row>
    <row r="21" spans="3:4" ht="12.75">
      <c r="C21" t="s">
        <v>76</v>
      </c>
      <c r="D21" t="s">
        <v>83</v>
      </c>
    </row>
    <row r="22" spans="3:4" ht="12.75">
      <c r="C22" t="s">
        <v>76</v>
      </c>
      <c r="D22" t="s">
        <v>84</v>
      </c>
    </row>
    <row r="23" spans="3:4" ht="12.75">
      <c r="C23" t="s">
        <v>76</v>
      </c>
      <c r="D23" t="s">
        <v>85</v>
      </c>
    </row>
    <row r="24" spans="3:4" ht="12.75">
      <c r="C24" t="s">
        <v>76</v>
      </c>
      <c r="D24" t="s">
        <v>86</v>
      </c>
    </row>
    <row r="25" spans="3:4" ht="12.75">
      <c r="C25" t="s">
        <v>76</v>
      </c>
      <c r="D25" t="s">
        <v>87</v>
      </c>
    </row>
    <row r="26" spans="3:4" ht="12.75">
      <c r="C26" t="s">
        <v>76</v>
      </c>
      <c r="D26" t="s">
        <v>88</v>
      </c>
    </row>
    <row r="29" spans="4:21" ht="12.75">
      <c r="D29" t="s">
        <v>140</v>
      </c>
      <c r="E29">
        <f>COUNTIF(E$4:E$11,"Unconfirmed")</f>
        <v>0</v>
      </c>
      <c r="F29">
        <f>COUNTIF(F$4:F$11,"Unconfirmed")</f>
        <v>0</v>
      </c>
      <c r="G29">
        <f>COUNTIF(G$4:G$11,"Unconfirmed")</f>
        <v>0</v>
      </c>
      <c r="H29">
        <f>COUNTIF(H$4:H$11,"Unconfirmed")</f>
        <v>0</v>
      </c>
      <c r="I29">
        <f>COUNTIF(I$4:I$11,"Unconfirmed")</f>
        <v>0</v>
      </c>
      <c r="J29">
        <f>COUNTIF(J$4:J$11,"Unconfirmed")</f>
        <v>0</v>
      </c>
      <c r="K29">
        <f>COUNTIF(K$4:K$11,"Unconfirmed")</f>
        <v>0</v>
      </c>
      <c r="L29">
        <f>COUNTIF(L$4:L$11,"Unconfirmed")</f>
        <v>0</v>
      </c>
      <c r="M29">
        <f>COUNTIF(M$4:M$11,"Unconfirmed")</f>
        <v>0</v>
      </c>
      <c r="N29">
        <f>COUNTIF(N$4:N$11,"Unconfirmed")</f>
        <v>0</v>
      </c>
      <c r="O29">
        <f>COUNTIF(O$4:O$11,"Unconfirmed")</f>
        <v>0</v>
      </c>
      <c r="P29">
        <f>COUNTIF(P$4:P$11,"Unconfirmed")</f>
        <v>0</v>
      </c>
      <c r="Q29">
        <f>COUNTIF(Q$4:Q$11,"Unconfirmed")</f>
        <v>0</v>
      </c>
      <c r="R29">
        <f>COUNTIF(R$4:R$11,"Unconfirmed")</f>
        <v>0</v>
      </c>
      <c r="S29">
        <f>COUNTIF(S$4:S$11,"Unconfirmed")</f>
        <v>0</v>
      </c>
      <c r="T29">
        <f>COUNTIF(T$4:T$11,"Unconfirmed")</f>
        <v>0</v>
      </c>
      <c r="U29">
        <f>COUNTIF(U$4:U$11,"Unconfirmed")</f>
        <v>0</v>
      </c>
    </row>
    <row r="30" spans="4:21" ht="12.75">
      <c r="D30" t="s">
        <v>112</v>
      </c>
      <c r="E30">
        <f>COUNTIF(E$4:E$11,"New")</f>
        <v>0</v>
      </c>
      <c r="F30">
        <f>COUNTIF(F$4:F$11,"New")</f>
        <v>0</v>
      </c>
      <c r="G30">
        <f>COUNTIF(G$4:G$11,"New")</f>
        <v>0</v>
      </c>
      <c r="H30">
        <f>COUNTIF(H$4:H$11,"New")</f>
        <v>0</v>
      </c>
      <c r="I30">
        <f>COUNTIF(I$4:I$11,"New")</f>
        <v>0</v>
      </c>
      <c r="J30">
        <f>COUNTIF(J$4:J$11,"New")</f>
        <v>0</v>
      </c>
      <c r="K30">
        <f>COUNTIF(K$4:K$11,"New")</f>
        <v>0</v>
      </c>
      <c r="L30">
        <f>COUNTIF(L$4:L$11,"New")</f>
        <v>0</v>
      </c>
      <c r="M30">
        <f>COUNTIF(M$4:M$11,"New")</f>
        <v>0</v>
      </c>
      <c r="N30">
        <f>COUNTIF(N$4:N$11,"New")</f>
        <v>0</v>
      </c>
      <c r="O30">
        <f>COUNTIF(O$4:O$11,"New")</f>
        <v>0</v>
      </c>
      <c r="P30">
        <f>COUNTIF(P$4:P$11,"New")</f>
        <v>0</v>
      </c>
      <c r="Q30">
        <f>COUNTIF(Q$4:Q$11,"New")</f>
        <v>0</v>
      </c>
      <c r="R30">
        <f>COUNTIF(R$4:R$11,"New")</f>
        <v>0</v>
      </c>
      <c r="S30">
        <f>COUNTIF(S$4:S$11,"New")</f>
        <v>0</v>
      </c>
      <c r="T30">
        <f>COUNTIF(T$4:T$11,"New")</f>
        <v>0</v>
      </c>
      <c r="U30">
        <f>COUNTIF(U$4:U$11,"New")</f>
        <v>0</v>
      </c>
    </row>
    <row r="31" spans="4:21" ht="12.75">
      <c r="D31" t="s">
        <v>133</v>
      </c>
      <c r="E31">
        <f>COUNTIF(E$4:E$11,"Assigned")</f>
        <v>0</v>
      </c>
      <c r="F31">
        <f>COUNTIF(F$4:F$11,"Assigned")</f>
        <v>0</v>
      </c>
      <c r="G31">
        <f>COUNTIF(G$4:G$11,"Assigned")</f>
        <v>0</v>
      </c>
      <c r="H31">
        <f>COUNTIF(H$4:H$11,"Assigned")</f>
        <v>0</v>
      </c>
      <c r="I31">
        <f>COUNTIF(I$4:I$11,"Assigned")</f>
        <v>0</v>
      </c>
      <c r="J31">
        <f>COUNTIF(J$4:J$11,"Assigned")</f>
        <v>0</v>
      </c>
      <c r="K31">
        <f>COUNTIF(K$4:K$11,"Assigned")</f>
        <v>0</v>
      </c>
      <c r="L31">
        <f>COUNTIF(L$4:L$11,"Assigned")</f>
        <v>0</v>
      </c>
      <c r="M31">
        <f>COUNTIF(M$4:M$11,"Assigned")</f>
        <v>0</v>
      </c>
      <c r="N31">
        <f>COUNTIF(N$4:N$11,"Assigned")</f>
        <v>0</v>
      </c>
      <c r="O31">
        <f>COUNTIF(O$4:O$11,"Assigned")</f>
        <v>0</v>
      </c>
      <c r="P31">
        <f>COUNTIF(P$4:P$11,"Assigned")</f>
        <v>0</v>
      </c>
      <c r="Q31">
        <f>COUNTIF(Q$4:Q$11,"Assigned")</f>
        <v>0</v>
      </c>
      <c r="R31">
        <f>COUNTIF(R$4:R$11,"Assigned")</f>
        <v>0</v>
      </c>
      <c r="S31">
        <f>COUNTIF(S$4:S$11,"Assigned")</f>
        <v>0</v>
      </c>
      <c r="T31">
        <f>COUNTIF(T$4:T$11,"Assigned")</f>
        <v>0</v>
      </c>
      <c r="U31">
        <f>COUNTIF(U$4:U$11,"Assigned")</f>
        <v>0</v>
      </c>
    </row>
    <row r="32" spans="4:21" ht="12.75">
      <c r="D32" t="s">
        <v>139</v>
      </c>
      <c r="E32">
        <f>COUNTIF(E$4:E$11,"Reopened")</f>
        <v>0</v>
      </c>
      <c r="F32">
        <f>COUNTIF(F$4:F$11,"Reopened")</f>
        <v>0</v>
      </c>
      <c r="G32">
        <f>COUNTIF(G$4:G$11,"Reopened")</f>
        <v>0</v>
      </c>
      <c r="H32">
        <f>COUNTIF(H$4:H$11,"Reopened")</f>
        <v>0</v>
      </c>
      <c r="I32">
        <f>COUNTIF(I$4:I$11,"Reopened")</f>
        <v>0</v>
      </c>
      <c r="J32">
        <f>COUNTIF(J$4:J$11,"Reopened")</f>
        <v>0</v>
      </c>
      <c r="K32">
        <f>COUNTIF(K$4:K$11,"Reopened")</f>
        <v>0</v>
      </c>
      <c r="L32">
        <f>COUNTIF(L$4:L$11,"Reopened")</f>
        <v>0</v>
      </c>
      <c r="M32">
        <f>COUNTIF(M$4:M$11,"Reopened")</f>
        <v>0</v>
      </c>
      <c r="N32">
        <f>COUNTIF(N$4:N$11,"Reopened")</f>
        <v>0</v>
      </c>
      <c r="O32">
        <f>COUNTIF(O$4:O$11,"Reopened")</f>
        <v>0</v>
      </c>
      <c r="P32">
        <f>COUNTIF(P$4:P$11,"Reopened")</f>
        <v>0</v>
      </c>
      <c r="Q32">
        <f>COUNTIF(Q$4:Q$11,"Reopened")</f>
        <v>0</v>
      </c>
      <c r="R32">
        <f>COUNTIF(R$4:R$11,"Reopened")</f>
        <v>0</v>
      </c>
      <c r="S32">
        <f>COUNTIF(S$4:S$11,"Reopened")</f>
        <v>0</v>
      </c>
      <c r="T32">
        <f>COUNTIF(T$4:T$11,"Reopened")</f>
        <v>0</v>
      </c>
      <c r="U32">
        <f>COUNTIF(U$4:U$11,"Reopened")</f>
        <v>0</v>
      </c>
    </row>
    <row r="33" spans="4:21" ht="12.75">
      <c r="D33" t="s">
        <v>136</v>
      </c>
      <c r="E33">
        <f>COUNTIF(E$4:E$11,"Resolved")</f>
        <v>0</v>
      </c>
      <c r="F33">
        <f>COUNTIF(F$4:F$11,"Resolved")</f>
        <v>0</v>
      </c>
      <c r="G33">
        <f>COUNTIF(G$4:G$11,"Resolved")</f>
        <v>0</v>
      </c>
      <c r="H33">
        <f>COUNTIF(H$4:H$11,"Resolved")</f>
        <v>0</v>
      </c>
      <c r="I33">
        <f>COUNTIF(I$4:I$11,"Resolved")</f>
        <v>0</v>
      </c>
      <c r="J33">
        <f>COUNTIF(J$4:J$11,"Resolved")</f>
        <v>0</v>
      </c>
      <c r="K33">
        <f>COUNTIF(K$4:K$11,"Resolved")</f>
        <v>0</v>
      </c>
      <c r="L33">
        <f>COUNTIF(L$4:L$11,"Resolved")</f>
        <v>0</v>
      </c>
      <c r="M33">
        <f>COUNTIF(M$4:M$11,"Resolved")</f>
        <v>0</v>
      </c>
      <c r="N33">
        <f>COUNTIF(N$4:N$11,"Resolved")</f>
        <v>0</v>
      </c>
      <c r="O33">
        <f>COUNTIF(O$4:O$11,"Resolved")</f>
        <v>0</v>
      </c>
      <c r="P33">
        <f>COUNTIF(P$4:P$11,"Resolved")</f>
        <v>0</v>
      </c>
      <c r="Q33">
        <f>COUNTIF(Q$4:Q$11,"Resolved")</f>
        <v>0</v>
      </c>
      <c r="R33">
        <f>COUNTIF(R$4:R$11,"Resolved")</f>
        <v>0</v>
      </c>
      <c r="S33">
        <f>COUNTIF(S$4:S$11,"Resolved")</f>
        <v>0</v>
      </c>
      <c r="T33">
        <f>COUNTIF(T$4:T$11,"Resolved")</f>
        <v>0</v>
      </c>
      <c r="U33">
        <f>COUNTIF(U$4:U$11,"Resolved")</f>
        <v>0</v>
      </c>
    </row>
    <row r="34" spans="4:21" ht="12.75">
      <c r="D34" t="s">
        <v>138</v>
      </c>
      <c r="E34">
        <f>COUNTIF(E$4:E$11,"Verified")</f>
        <v>0</v>
      </c>
      <c r="F34">
        <f>COUNTIF(F$4:F$11,"Verified")</f>
        <v>0</v>
      </c>
      <c r="G34">
        <f>COUNTIF(G$4:G$11,"Verified")</f>
        <v>0</v>
      </c>
      <c r="H34">
        <f>COUNTIF(H$4:H$11,"Verified")</f>
        <v>0</v>
      </c>
      <c r="I34">
        <f>COUNTIF(I$4:I$11,"Verified")</f>
        <v>0</v>
      </c>
      <c r="J34">
        <f>COUNTIF(J$4:J$11,"Verified")</f>
        <v>0</v>
      </c>
      <c r="K34">
        <f>COUNTIF(K$4:K$11,"Verified")</f>
        <v>0</v>
      </c>
      <c r="L34">
        <f>COUNTIF(L$4:L$11,"Verified")</f>
        <v>0</v>
      </c>
      <c r="M34">
        <f>COUNTIF(M$4:M$11,"Verified")</f>
        <v>0</v>
      </c>
      <c r="N34">
        <f>COUNTIF(N$4:N$11,"Verified")</f>
        <v>0</v>
      </c>
      <c r="O34">
        <f>COUNTIF(O$4:O$11,"Verified")</f>
        <v>0</v>
      </c>
      <c r="P34">
        <f>COUNTIF(P$4:P$11,"Verified")</f>
        <v>0</v>
      </c>
      <c r="Q34">
        <f>COUNTIF(Q$4:Q$11,"Verified")</f>
        <v>0</v>
      </c>
      <c r="R34">
        <f>COUNTIF(R$4:R$11,"Verified")</f>
        <v>0</v>
      </c>
      <c r="S34">
        <f>COUNTIF(S$4:S$11,"Verified")</f>
        <v>0</v>
      </c>
      <c r="T34">
        <f>COUNTIF(T$4:T$11,"Verified")</f>
        <v>0</v>
      </c>
      <c r="U34">
        <f>COUNTIF(U$4:U$11,"Verified")</f>
        <v>0</v>
      </c>
    </row>
    <row r="35" spans="4:21" ht="12.75">
      <c r="D35" t="s">
        <v>137</v>
      </c>
      <c r="E35">
        <f>COUNTIF(E$4:E$11,"Closed")</f>
        <v>0</v>
      </c>
      <c r="F35">
        <f>COUNTIF(F$4:F$11,"Closed")</f>
        <v>0</v>
      </c>
      <c r="G35">
        <f>COUNTIF(G$4:G$11,"Closed")</f>
        <v>0</v>
      </c>
      <c r="H35">
        <f>COUNTIF(H$4:H$11,"Closed")</f>
        <v>0</v>
      </c>
      <c r="I35">
        <f>COUNTIF(I$4:I$11,"Closed")</f>
        <v>0</v>
      </c>
      <c r="J35">
        <f>COUNTIF(J$4:J$11,"Closed")</f>
        <v>0</v>
      </c>
      <c r="K35">
        <f>COUNTIF(K$4:K$11,"Closed")</f>
        <v>0</v>
      </c>
      <c r="L35">
        <f>COUNTIF(L$4:L$11,"Closed")</f>
        <v>0</v>
      </c>
      <c r="M35">
        <f>COUNTIF(M$4:M$11,"Closed")</f>
        <v>0</v>
      </c>
      <c r="N35">
        <f>COUNTIF(N$4:N$11,"Closed")</f>
        <v>0</v>
      </c>
      <c r="O35">
        <f>COUNTIF(O$4:O$11,"Closed")</f>
        <v>0</v>
      </c>
      <c r="P35">
        <f>COUNTIF(P$4:P$11,"Closed")</f>
        <v>0</v>
      </c>
      <c r="Q35">
        <f>COUNTIF(Q$4:Q$11,"Closed")</f>
        <v>0</v>
      </c>
      <c r="R35">
        <f>COUNTIF(R$4:R$11,"Closed")</f>
        <v>0</v>
      </c>
      <c r="S35">
        <f>COUNTIF(S$4:S$11,"Closed")</f>
        <v>0</v>
      </c>
      <c r="T35">
        <f>COUNTIF(T$4:T$11,"Closed")</f>
        <v>0</v>
      </c>
      <c r="U35">
        <f>COUNTIF(U$4:U$11,"Closed")</f>
        <v>0</v>
      </c>
    </row>
    <row r="37" spans="4:21" ht="12.75">
      <c r="D37" t="s">
        <v>142</v>
      </c>
      <c r="E37" s="17">
        <f>E3</f>
        <v>38882</v>
      </c>
      <c r="F37" s="17">
        <f aca="true" t="shared" si="1" ref="F37:U37">F3</f>
        <v>38888</v>
      </c>
      <c r="G37" s="17">
        <f t="shared" si="1"/>
        <v>38896</v>
      </c>
      <c r="H37" s="17">
        <f t="shared" si="1"/>
        <v>38903</v>
      </c>
      <c r="I37" s="17">
        <f t="shared" si="1"/>
        <v>38910</v>
      </c>
      <c r="J37" s="17">
        <f t="shared" si="1"/>
        <v>38917</v>
      </c>
      <c r="K37" s="17">
        <f t="shared" si="1"/>
        <v>38924</v>
      </c>
      <c r="L37" s="17">
        <f t="shared" si="1"/>
        <v>38931</v>
      </c>
      <c r="M37" s="17">
        <f t="shared" si="1"/>
        <v>38938</v>
      </c>
      <c r="N37" s="17">
        <f t="shared" si="1"/>
        <v>38945</v>
      </c>
      <c r="O37" s="17">
        <f t="shared" si="1"/>
        <v>38952</v>
      </c>
      <c r="P37" s="17">
        <f t="shared" si="1"/>
        <v>38959</v>
      </c>
      <c r="Q37" s="17">
        <f t="shared" si="1"/>
        <v>38966</v>
      </c>
      <c r="R37" s="17">
        <f t="shared" si="1"/>
        <v>38973</v>
      </c>
      <c r="S37" s="17">
        <f t="shared" si="1"/>
        <v>38980</v>
      </c>
      <c r="T37" s="17">
        <f t="shared" si="1"/>
        <v>38987</v>
      </c>
      <c r="U37" s="17">
        <f t="shared" si="1"/>
        <v>38994</v>
      </c>
    </row>
    <row r="38" spans="4:21" ht="12.75">
      <c r="D38" t="s">
        <v>143</v>
      </c>
      <c r="E38">
        <f>SUMIF($D29:$D35,"New",E29:E35)+SUMIF($D29:$D35,"Assigned",E29:E35)+SUMIF($D29:$D35,"Reopened",E29:E35)</f>
        <v>0</v>
      </c>
      <c r="F38">
        <f>SUMIF($D29:$D35,"New",F29:F35)+SUMIF($D29:$D35,"Assigned",F29:F35)+SUMIF($D29:$D35,"Reopened",F29:F35)</f>
        <v>0</v>
      </c>
      <c r="G38">
        <f>SUMIF($D29:$D35,"New",G29:G35)+SUMIF($D29:$D35,"Assigned",G29:G35)+SUMIF($D29:$D35,"Reopened",G29:G35)</f>
        <v>0</v>
      </c>
      <c r="H38">
        <f>SUMIF($D29:$D35,"New",H29:H35)+SUMIF($D29:$D35,"Assigned",H29:H35)+SUMIF($D29:$D35,"Reopened",H29:H35)</f>
        <v>0</v>
      </c>
      <c r="I38">
        <f>SUMIF($D29:$D35,"New",I29:I35)+SUMIF($D29:$D35,"Assigned",I29:I35)+SUMIF($D29:$D35,"Reopened",I29:I35)</f>
        <v>0</v>
      </c>
      <c r="J38">
        <f>SUMIF($D29:$D35,"New",J29:J35)+SUMIF($D29:$D35,"Assigned",J29:J35)+SUMIF($D29:$D35,"Reopened",J29:J35)</f>
        <v>0</v>
      </c>
      <c r="K38">
        <f>SUMIF($D29:$D35,"New",K29:K35)+SUMIF($D29:$D35,"Assigned",K29:K35)+SUMIF($D29:$D35,"Reopened",K29:K35)</f>
        <v>0</v>
      </c>
      <c r="L38">
        <f>SUMIF($D29:$D35,"New",L29:L35)+SUMIF($D29:$D35,"Assigned",L29:L35)+SUMIF($D29:$D35,"Reopened",L29:L35)</f>
        <v>0</v>
      </c>
      <c r="M38">
        <f>SUMIF($D29:$D35,"New",M29:M35)+SUMIF($D29:$D35,"Assigned",M29:M35)+SUMIF($D29:$D35,"Reopened",M29:M35)</f>
        <v>0</v>
      </c>
      <c r="N38">
        <f>SUMIF($D29:$D35,"New",N29:N35)+SUMIF($D29:$D35,"Assigned",N29:N35)+SUMIF($D29:$D35,"Reopened",N29:N35)</f>
        <v>0</v>
      </c>
      <c r="O38">
        <f>SUMIF($D29:$D35,"New",O29:O35)+SUMIF($D29:$D35,"Assigned",O29:O35)+SUMIF($D29:$D35,"Reopened",O29:O35)</f>
        <v>0</v>
      </c>
      <c r="P38">
        <f>SUMIF($D29:$D35,"New",P29:P35)+SUMIF($D29:$D35,"Assigned",P29:P35)+SUMIF($D29:$D35,"Reopened",P29:P35)</f>
        <v>0</v>
      </c>
      <c r="Q38">
        <f>SUMIF($D29:$D35,"New",Q29:Q35)+SUMIF($D29:$D35,"Assigned",Q29:Q35)+SUMIF($D29:$D35,"Reopened",Q29:Q35)</f>
        <v>0</v>
      </c>
      <c r="R38">
        <f>SUMIF($D29:$D35,"New",R29:R35)+SUMIF($D29:$D35,"Assigned",R29:R35)+SUMIF($D29:$D35,"Reopened",R29:R35)</f>
        <v>0</v>
      </c>
      <c r="S38">
        <f>SUMIF($D29:$D35,"New",S29:S35)+SUMIF($D29:$D35,"Assigned",S29:S35)+SUMIF($D29:$D35,"Reopened",S29:S35)</f>
        <v>0</v>
      </c>
      <c r="T38">
        <f>SUMIF($D29:$D35,"New",T29:T35)+SUMIF($D29:$D35,"Assigned",T29:T35)+SUMIF($D29:$D35,"Reopened",T29:T35)</f>
        <v>0</v>
      </c>
      <c r="U38">
        <f>SUMIF($D29:$D35,"New",U29:U35)+SUMIF($D29:$D35,"Assigned",U29:U35)+SUMIF($D29:$D35,"Reopened",U29:U35)</f>
        <v>0</v>
      </c>
    </row>
    <row r="39" spans="4:13" ht="12.75">
      <c r="D39" t="s">
        <v>186</v>
      </c>
      <c r="E39">
        <v>23</v>
      </c>
      <c r="F39">
        <v>24</v>
      </c>
      <c r="G39">
        <v>18</v>
      </c>
      <c r="H39">
        <v>15</v>
      </c>
      <c r="I39">
        <v>12</v>
      </c>
      <c r="J39">
        <v>9</v>
      </c>
      <c r="K39">
        <v>6</v>
      </c>
      <c r="L39">
        <v>3</v>
      </c>
      <c r="M39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 Kroll</cp:lastModifiedBy>
  <dcterms:created xsi:type="dcterms:W3CDTF">1996-10-14T23:33:28Z</dcterms:created>
  <dcterms:modified xsi:type="dcterms:W3CDTF">2006-06-28T19:16:14Z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