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rndown" sheetId="1" r:id="rId1"/>
    <sheet name="Method Statistics" sheetId="2" r:id="rId2"/>
    <sheet name="Requirements" sheetId="3" r:id="rId3"/>
    <sheet name="Architecture" sheetId="4" r:id="rId4"/>
    <sheet name="Development" sheetId="5" r:id="rId5"/>
    <sheet name="Test" sheetId="6" r:id="rId6"/>
    <sheet name="Change_Management" sheetId="7" r:id="rId7"/>
    <sheet name="Project_Management" sheetId="8" r:id="rId8"/>
    <sheet name="General" sheetId="9" r:id="rId9"/>
    <sheet name="Standard Categories" sheetId="10" r:id="rId10"/>
    <sheet name="Custom Categories" sheetId="11" r:id="rId11"/>
    <sheet name="Capability Patterns" sheetId="12" r:id="rId12"/>
  </sheets>
  <definedNames/>
  <calcPr fullCalcOnLoad="1"/>
</workbook>
</file>

<file path=xl/sharedStrings.xml><?xml version="1.0" encoding="utf-8"?>
<sst xmlns="http://schemas.openxmlformats.org/spreadsheetml/2006/main" count="509" uniqueCount="178">
  <si>
    <t>Role</t>
  </si>
  <si>
    <t>Analyst</t>
  </si>
  <si>
    <t>Task</t>
  </si>
  <si>
    <t>Define Vision</t>
  </si>
  <si>
    <t>Detail Requirements</t>
  </si>
  <si>
    <t>Find and Outline Requirements</t>
  </si>
  <si>
    <t>Work Product</t>
  </si>
  <si>
    <t>Use-Case Model</t>
  </si>
  <si>
    <t>Vision</t>
  </si>
  <si>
    <t>Actor</t>
  </si>
  <si>
    <t>Use Case</t>
  </si>
  <si>
    <t>Requirements</t>
  </si>
  <si>
    <t>Detailing Use Cases and Scenarios</t>
  </si>
  <si>
    <t>Requirements Workshop</t>
  </si>
  <si>
    <t>Use-Case</t>
  </si>
  <si>
    <t>Guideline</t>
  </si>
  <si>
    <t>Concept</t>
  </si>
  <si>
    <t>Checklist</t>
  </si>
  <si>
    <t>Detail Use Cases and Scenarios</t>
  </si>
  <si>
    <t>Name</t>
  </si>
  <si>
    <t>Item Type</t>
  </si>
  <si>
    <t>Architect</t>
  </si>
  <si>
    <t>Create Architectural Proof-of-Concept</t>
  </si>
  <si>
    <t>Architectural Proof-of-Concept</t>
  </si>
  <si>
    <t>Component</t>
  </si>
  <si>
    <t>Patterns</t>
  </si>
  <si>
    <t>Using Patterns</t>
  </si>
  <si>
    <t>Practice</t>
  </si>
  <si>
    <t>Developer</t>
  </si>
  <si>
    <t>Implement Developer Tests</t>
  </si>
  <si>
    <t>Implement Solution</t>
  </si>
  <si>
    <t>Integrate and Create Build</t>
  </si>
  <si>
    <t>Prototype the User Interface</t>
  </si>
  <si>
    <t>Run Developer Tests</t>
  </si>
  <si>
    <t>Build</t>
  </si>
  <si>
    <t>Developer Test</t>
  </si>
  <si>
    <t>Implementation</t>
  </si>
  <si>
    <t>UI Prototype</t>
  </si>
  <si>
    <t>Test First Design</t>
  </si>
  <si>
    <t>Unit Test</t>
  </si>
  <si>
    <t>Tester</t>
  </si>
  <si>
    <t>Create Test Case</t>
  </si>
  <si>
    <t>Evaluate Test Results</t>
  </si>
  <si>
    <t>Implement Tests</t>
  </si>
  <si>
    <t>Run Tests</t>
  </si>
  <si>
    <t>Test Case</t>
  </si>
  <si>
    <t>Test Data</t>
  </si>
  <si>
    <t>Test Log</t>
  </si>
  <si>
    <t>Test Script</t>
  </si>
  <si>
    <t>Types of Test</t>
  </si>
  <si>
    <t>Failure Analysis and Report Creation</t>
  </si>
  <si>
    <t>Maintaining Automated Test Suite</t>
  </si>
  <si>
    <t>Programming Automated Tests</t>
  </si>
  <si>
    <t>Test Suite</t>
  </si>
  <si>
    <t>Workspace</t>
  </si>
  <si>
    <t>Project Manager</t>
  </si>
  <si>
    <t>Assign Work</t>
  </si>
  <si>
    <t>Building Effective Teams</t>
  </si>
  <si>
    <t>Iterative Development</t>
  </si>
  <si>
    <t>Managing Risk</t>
  </si>
  <si>
    <t>Assess Results</t>
  </si>
  <si>
    <t>Close Out Project</t>
  </si>
  <si>
    <t>Initiate Iteration</t>
  </si>
  <si>
    <t>Monitor and Control Project</t>
  </si>
  <si>
    <t>Plan Iteration</t>
  </si>
  <si>
    <t>Plan the Project</t>
  </si>
  <si>
    <t>Iteration Plan</t>
  </si>
  <si>
    <t>Project Plan</t>
  </si>
  <si>
    <t>Status Assessment</t>
  </si>
  <si>
    <t>Work Items List</t>
  </si>
  <si>
    <t>Risk</t>
  </si>
  <si>
    <t>Metrics</t>
  </si>
  <si>
    <t>Estimation</t>
  </si>
  <si>
    <t>Risk List</t>
  </si>
  <si>
    <t>Staffing Project</t>
  </si>
  <si>
    <t>Any Role</t>
  </si>
  <si>
    <t>Supporting Material</t>
  </si>
  <si>
    <t>Getting Started</t>
  </si>
  <si>
    <t>Overview</t>
  </si>
  <si>
    <t>References</t>
  </si>
  <si>
    <t>Change Requests</t>
  </si>
  <si>
    <t>Prototype</t>
  </si>
  <si>
    <t>Stakeholder</t>
  </si>
  <si>
    <t>Discipline</t>
  </si>
  <si>
    <t>Work Product Kind</t>
  </si>
  <si>
    <t>Architecture</t>
  </si>
  <si>
    <t>Change Management</t>
  </si>
  <si>
    <t>Development</t>
  </si>
  <si>
    <t>Project Management</t>
  </si>
  <si>
    <t>Test</t>
  </si>
  <si>
    <t>Assessment</t>
  </si>
  <si>
    <t>Infrastructure</t>
  </si>
  <si>
    <t>Model</t>
  </si>
  <si>
    <t>Model Element</t>
  </si>
  <si>
    <t>Plan</t>
  </si>
  <si>
    <t>Project Data</t>
  </si>
  <si>
    <t>Solution</t>
  </si>
  <si>
    <t>Specification</t>
  </si>
  <si>
    <t>View</t>
  </si>
  <si>
    <t>Team</t>
  </si>
  <si>
    <t>Basic Building Block</t>
  </si>
  <si>
    <t>Phase Iteration Template</t>
  </si>
  <si>
    <t>Construction Phase Iteration</t>
  </si>
  <si>
    <t>Elaboration Phase Iteration</t>
  </si>
  <si>
    <t>Inception Phase Iteration</t>
  </si>
  <si>
    <t>Transition Phase Iteration</t>
  </si>
  <si>
    <t>Assess and Close Out Project</t>
  </si>
  <si>
    <t>Assess and Plan Iteration</t>
  </si>
  <si>
    <t>Define Architecture</t>
  </si>
  <si>
    <t>Determine Architectural Feasibility</t>
  </si>
  <si>
    <t>Develop Solution</t>
  </si>
  <si>
    <t>Initiate Project</t>
  </si>
  <si>
    <t>Manage Changes</t>
  </si>
  <si>
    <t>Manage Iteration</t>
  </si>
  <si>
    <t>Manage Requirements</t>
  </si>
  <si>
    <t>Total</t>
  </si>
  <si>
    <t>CM</t>
  </si>
  <si>
    <t>PM</t>
  </si>
  <si>
    <t>General</t>
  </si>
  <si>
    <t>Guidance</t>
  </si>
  <si>
    <t>Design</t>
  </si>
  <si>
    <t>Requirements Gathering Techniques</t>
  </si>
  <si>
    <t>Conduct Review/Concurrence</t>
  </si>
  <si>
    <t>Supporting Requirements</t>
  </si>
  <si>
    <t>New</t>
  </si>
  <si>
    <t>Traceability</t>
  </si>
  <si>
    <t>Analyze Architecture</t>
  </si>
  <si>
    <t>Refine Architecture</t>
  </si>
  <si>
    <t>Owner:</t>
  </si>
  <si>
    <t>Chris Sibbald, Telelogic</t>
  </si>
  <si>
    <t>Steve Adolph, UBC</t>
  </si>
  <si>
    <t>Brian G. Lyons, Number Six Software</t>
  </si>
  <si>
    <t>Test Ideas</t>
  </si>
  <si>
    <t>Mark Dickson, Xansa</t>
  </si>
  <si>
    <t>Brian G. Lyons, Number Six Software, Inc.</t>
  </si>
  <si>
    <t>Design the Solution</t>
  </si>
  <si>
    <t>Design the Solution (vm)</t>
  </si>
  <si>
    <t>Design Component</t>
  </si>
  <si>
    <t>Use-Case Realization</t>
  </si>
  <si>
    <t>Use-Case Realizations</t>
  </si>
  <si>
    <t>Refactoring</t>
  </si>
  <si>
    <t>Design Components Representation</t>
  </si>
  <si>
    <t>Continuous Integration</t>
  </si>
  <si>
    <t>Promoting Builds</t>
  </si>
  <si>
    <t>User-Interface Prototype</t>
  </si>
  <si>
    <t>Bug</t>
  </si>
  <si>
    <t>Status</t>
  </si>
  <si>
    <t>Developer (vm)</t>
  </si>
  <si>
    <t>Assigned</t>
  </si>
  <si>
    <t>Design (vm)</t>
  </si>
  <si>
    <t>Entity Control Boundary Pattern</t>
  </si>
  <si>
    <t>Resolved</t>
  </si>
  <si>
    <t>Closed</t>
  </si>
  <si>
    <t>Verified</t>
  </si>
  <si>
    <t>Reopened</t>
  </si>
  <si>
    <t>Unconfirmed</t>
  </si>
  <si>
    <t>Burndown Work Area:</t>
  </si>
  <si>
    <t>Date</t>
  </si>
  <si>
    <t>Remaining Bugs (New + Assigned + Reopened)</t>
  </si>
  <si>
    <t>Request Change</t>
  </si>
  <si>
    <t>Committer:</t>
  </si>
  <si>
    <t>Glossary</t>
  </si>
  <si>
    <t>Requirement Attributes</t>
  </si>
  <si>
    <t>Good Requirements</t>
  </si>
  <si>
    <t>Achieving Concurrence</t>
  </si>
  <si>
    <t>Find and Outline Actors and Use Cases</t>
  </si>
  <si>
    <t>Requirements Pitfalls</t>
  </si>
  <si>
    <t>Writing Good Requirements</t>
  </si>
  <si>
    <t>Term Definition</t>
  </si>
  <si>
    <t>Requirement</t>
  </si>
  <si>
    <t>Milestone</t>
  </si>
  <si>
    <t>Assign Changes to Iteration</t>
  </si>
  <si>
    <t>Iteration Planning</t>
  </si>
  <si>
    <t>Prioritizing Work</t>
  </si>
  <si>
    <t>Time Boxed Iterations</t>
  </si>
  <si>
    <t>Type and Frequency of Assessments</t>
  </si>
  <si>
    <t>Types of Metrics</t>
  </si>
  <si>
    <t>Chris Armstrong, APG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</si>
</sst>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20" applyBorder="1" applyAlignment="1">
      <alignment/>
    </xf>
    <xf numFmtId="0" fontId="2" fillId="0" borderId="14" xfId="2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2" fillId="0" borderId="0" xfId="20" applyAlignment="1">
      <alignment/>
    </xf>
    <xf numFmtId="0" fontId="0" fillId="0" borderId="17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/>
            </c:strRef>
          </c:cat>
          <c:val>
            <c:numRef>
              <c:f>Burndown!$C$4:$S$4</c:f>
              <c:numCache/>
            </c:numRef>
          </c:val>
          <c:smooth val="0"/>
        </c:ser>
        <c:marker val="1"/>
        <c:axId val="10933143"/>
        <c:axId val="31289424"/>
      </c:lineChart>
      <c:dateAx>
        <c:axId val="1093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89424"/>
        <c:crosses val="autoZero"/>
        <c:auto val="0"/>
        <c:noMultiLvlLbl val="0"/>
      </c:dateAx>
      <c:valAx>
        <c:axId val="3128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33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'Method Statistics'!$B$22:$B$28</c:f>
              <c:strCache/>
            </c:strRef>
          </c:cat>
          <c:val>
            <c:numRef>
              <c:f>'Method Statistics'!$C$22:$C$28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Requirements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Requirements!$E$46:$U$46</c:f>
              <c:strCache/>
            </c:strRef>
          </c:cat>
          <c:val>
            <c:numRef>
              <c:f>Requirements!$E$47:$U$47</c:f>
              <c:numCache/>
            </c:numRef>
          </c:val>
          <c:smooth val="0"/>
        </c:ser>
        <c:marker val="1"/>
        <c:axId val="13169361"/>
        <c:axId val="51415386"/>
      </c:lineChart>
      <c:dateAx>
        <c:axId val="13169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15386"/>
        <c:crosses val="autoZero"/>
        <c:auto val="0"/>
        <c:noMultiLvlLbl val="0"/>
      </c:dateAx>
      <c:valAx>
        <c:axId val="5141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69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Architecture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Architecture!$E$23:$U$23</c:f>
              <c:strCache/>
            </c:strRef>
          </c:cat>
          <c:val>
            <c:numRef>
              <c:f>Architecture!$E$24:$U$24</c:f>
              <c:numCache/>
            </c:numRef>
          </c:val>
          <c:smooth val="0"/>
        </c:ser>
        <c:marker val="1"/>
        <c:axId val="60085291"/>
        <c:axId val="3896708"/>
      </c:lineChart>
      <c:dateAx>
        <c:axId val="600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6708"/>
        <c:crosses val="autoZero"/>
        <c:auto val="0"/>
        <c:noMultiLvlLbl val="0"/>
      </c:dateAx>
      <c:valAx>
        <c:axId val="389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85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Development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0175"/>
          <c:w val="0.91125"/>
          <c:h val="0.71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Development!$E$45:$U$45</c:f>
              <c:strCache/>
            </c:strRef>
          </c:cat>
          <c:val>
            <c:numRef>
              <c:f>Development!$E$46:$U$46</c:f>
              <c:numCache/>
            </c:numRef>
          </c:val>
          <c:smooth val="0"/>
        </c:ser>
        <c:marker val="1"/>
        <c:axId val="35070373"/>
        <c:axId val="47197902"/>
      </c:lineChart>
      <c:dateAx>
        <c:axId val="3507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97902"/>
        <c:crosses val="autoZero"/>
        <c:auto val="0"/>
        <c:noMultiLvlLbl val="0"/>
      </c:dateAx>
      <c:valAx>
        <c:axId val="4719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7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Bugs Remaining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Test!$E$32:$U$32</c:f>
              <c:strCache/>
            </c:strRef>
          </c:cat>
          <c:val>
            <c:numRef>
              <c:f>Test!$E$33:$U$33</c:f>
              <c:numCache/>
            </c:numRef>
          </c:val>
          <c:smooth val="0"/>
        </c:ser>
        <c:marker val="1"/>
        <c:axId val="22127935"/>
        <c:axId val="64933688"/>
      </c:lineChart>
      <c:dateAx>
        <c:axId val="2212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33688"/>
        <c:crosses val="autoZero"/>
        <c:auto val="0"/>
        <c:noMultiLvlLbl val="0"/>
      </c:dateAx>
      <c:valAx>
        <c:axId val="6493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27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Change_Management!$E$17:$U$17</c:f>
              <c:strCache/>
            </c:strRef>
          </c:cat>
          <c:val>
            <c:numRef>
              <c:f>Change_Management!$E$18:$U$18</c:f>
              <c:numCache/>
            </c:numRef>
          </c:val>
          <c:smooth val="0"/>
        </c:ser>
        <c:marker val="1"/>
        <c:axId val="47532281"/>
        <c:axId val="25137346"/>
      </c:lineChart>
      <c:dateAx>
        <c:axId val="4753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37346"/>
        <c:crosses val="autoZero"/>
        <c:auto val="0"/>
        <c:noMultiLvlLbl val="0"/>
      </c:dateAx>
      <c:valAx>
        <c:axId val="25137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32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Project_Management!$E$43:$U$43</c:f>
              <c:strCache/>
            </c:strRef>
          </c:cat>
          <c:val>
            <c:numRef>
              <c:f>Project_Management!$E$44:$U$44</c:f>
              <c:numCache/>
            </c:numRef>
          </c:val>
          <c:smooth val="0"/>
        </c:ser>
        <c:marker val="1"/>
        <c:axId val="24909523"/>
        <c:axId val="22859116"/>
      </c:lineChart>
      <c:dateAx>
        <c:axId val="2490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59116"/>
        <c:crosses val="autoZero"/>
        <c:auto val="0"/>
        <c:noMultiLvlLbl val="0"/>
      </c:dateAx>
      <c:valAx>
        <c:axId val="2285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0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Overarching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General!$E$21:$U$21</c:f>
              <c:strCache/>
            </c:strRef>
          </c:cat>
          <c:val>
            <c:numRef>
              <c:f>General!$E$22:$U$22</c:f>
              <c:numCache/>
            </c:numRef>
          </c:val>
          <c:smooth val="0"/>
        </c:ser>
        <c:marker val="1"/>
        <c:axId val="4405453"/>
        <c:axId val="39649078"/>
      </c:lineChart>
      <c:dateAx>
        <c:axId val="440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49078"/>
        <c:crosses val="autoZero"/>
        <c:auto val="0"/>
        <c:noMultiLvlLbl val="0"/>
      </c:dateAx>
      <c:valAx>
        <c:axId val="396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eclipse.org/epf/" TargetMode="External" /><Relationship Id="rId4" Type="http://schemas.openxmlformats.org/officeDocument/2006/relationships/hyperlink" Target="http://www.eclipse.org/epf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12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390650" y="828675"/>
        <a:ext cx="7229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6</xdr:row>
      <xdr:rowOff>123825</xdr:rowOff>
    </xdr:to>
    <xdr:pic>
      <xdr:nvPicPr>
        <xdr:cNvPr id="2" name="Picture 3" descr="EPF logo">
          <a:hlinkClick r:id="rId4"/>
        </xdr:cNvPr>
        <xdr:cNvPicPr preferRelativeResize="1">
          <a:picLocks noChangeAspect="1"/>
        </xdr:cNvPicPr>
      </xdr:nvPicPr>
      <xdr:blipFill>
        <a:blip r:embed="rId2"/>
        <a:srcRect b="20138"/>
        <a:stretch>
          <a:fillRect/>
        </a:stretch>
      </xdr:blipFill>
      <xdr:spPr>
        <a:xfrm>
          <a:off x="0" y="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076700" cy="3067050"/>
    <xdr:graphicFrame>
      <xdr:nvGraphicFramePr>
        <xdr:cNvPr id="1" name="Chart 1"/>
        <xdr:cNvGraphicFramePr/>
      </xdr:nvGraphicFramePr>
      <xdr:xfrm>
        <a:off x="276225" y="171450"/>
        <a:ext cx="4076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44</xdr:row>
      <xdr:rowOff>0</xdr:rowOff>
    </xdr:from>
    <xdr:to>
      <xdr:col>8</xdr:col>
      <xdr:colOff>514350</xdr:colOff>
      <xdr:row>67</xdr:row>
      <xdr:rowOff>114300</xdr:rowOff>
    </xdr:to>
    <xdr:graphicFrame>
      <xdr:nvGraphicFramePr>
        <xdr:cNvPr id="1" name="Chart 17"/>
        <xdr:cNvGraphicFramePr/>
      </xdr:nvGraphicFramePr>
      <xdr:xfrm>
        <a:off x="685800" y="6972300"/>
        <a:ext cx="64579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21</xdr:row>
      <xdr:rowOff>19050</xdr:rowOff>
    </xdr:from>
    <xdr:to>
      <xdr:col>9</xdr:col>
      <xdr:colOff>409575</xdr:colOff>
      <xdr:row>44</xdr:row>
      <xdr:rowOff>123825</xdr:rowOff>
    </xdr:to>
    <xdr:graphicFrame>
      <xdr:nvGraphicFramePr>
        <xdr:cNvPr id="1" name="Chart 24"/>
        <xdr:cNvGraphicFramePr/>
      </xdr:nvGraphicFramePr>
      <xdr:xfrm>
        <a:off x="762000" y="3352800"/>
        <a:ext cx="6457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152400</xdr:rowOff>
    </xdr:from>
    <xdr:to>
      <xdr:col>7</xdr:col>
      <xdr:colOff>571500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609600" y="6810375"/>
        <a:ext cx="6457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8</xdr:col>
      <xdr:colOff>190500</xdr:colOff>
      <xdr:row>53</xdr:row>
      <xdr:rowOff>114300</xdr:rowOff>
    </xdr:to>
    <xdr:graphicFrame>
      <xdr:nvGraphicFramePr>
        <xdr:cNvPr id="1" name="Chart 15"/>
        <xdr:cNvGraphicFramePr/>
      </xdr:nvGraphicFramePr>
      <xdr:xfrm>
        <a:off x="190500" y="4867275"/>
        <a:ext cx="61055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16</xdr:row>
      <xdr:rowOff>9525</xdr:rowOff>
    </xdr:from>
    <xdr:to>
      <xdr:col>10</xdr:col>
      <xdr:colOff>428625</xdr:colOff>
      <xdr:row>39</xdr:row>
      <xdr:rowOff>85725</xdr:rowOff>
    </xdr:to>
    <xdr:graphicFrame>
      <xdr:nvGraphicFramePr>
        <xdr:cNvPr id="1" name="Chart 24"/>
        <xdr:cNvGraphicFramePr/>
      </xdr:nvGraphicFramePr>
      <xdr:xfrm>
        <a:off x="1438275" y="2600325"/>
        <a:ext cx="64579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34</xdr:row>
      <xdr:rowOff>9525</xdr:rowOff>
    </xdr:from>
    <xdr:to>
      <xdr:col>8</xdr:col>
      <xdr:colOff>400050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90575" y="5343525"/>
        <a:ext cx="6457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20</xdr:row>
      <xdr:rowOff>0</xdr:rowOff>
    </xdr:from>
    <xdr:to>
      <xdr:col>11</xdr:col>
      <xdr:colOff>466725</xdr:colOff>
      <xdr:row>43</xdr:row>
      <xdr:rowOff>104775</xdr:rowOff>
    </xdr:to>
    <xdr:graphicFrame>
      <xdr:nvGraphicFramePr>
        <xdr:cNvPr id="1" name="Chart 18"/>
        <xdr:cNvGraphicFramePr/>
      </xdr:nvGraphicFramePr>
      <xdr:xfrm>
        <a:off x="1952625" y="3171825"/>
        <a:ext cx="6457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946" TargetMode="External" /><Relationship Id="rId2" Type="http://schemas.openxmlformats.org/officeDocument/2006/relationships/hyperlink" Target="https://bugs.eclipse.org/bugs/show_bug.cgi?id=145171" TargetMode="External" /><Relationship Id="rId3" Type="http://schemas.openxmlformats.org/officeDocument/2006/relationships/hyperlink" Target="https://bugs.eclipse.org/bugs/show_bug.cgi?id=147141" TargetMode="External" /><Relationship Id="rId4" Type="http://schemas.openxmlformats.org/officeDocument/2006/relationships/hyperlink" Target="https://bugs.eclipse.org/bugs/show_bug.cgi?id=147144" TargetMode="External" /><Relationship Id="rId5" Type="http://schemas.openxmlformats.org/officeDocument/2006/relationships/hyperlink" Target="https://bugs.eclipse.org/bugs/show_bug.cgi?id=147147" TargetMode="External" /><Relationship Id="rId6" Type="http://schemas.openxmlformats.org/officeDocument/2006/relationships/hyperlink" Target="https://bugs.eclipse.org/bugs/show_bug.cgi?id=147148" TargetMode="External" /><Relationship Id="rId7" Type="http://schemas.openxmlformats.org/officeDocument/2006/relationships/hyperlink" Target="https://bugs.eclipse.org/bugs/show_bug.cgi?id=147152" TargetMode="External" /><Relationship Id="rId8" Type="http://schemas.openxmlformats.org/officeDocument/2006/relationships/hyperlink" Target="https://bugs.eclipse.org/bugs/show_bug.cgi?id=147161" TargetMode="External" /><Relationship Id="rId9" Type="http://schemas.openxmlformats.org/officeDocument/2006/relationships/hyperlink" Target="https://bugs.eclipse.org/bugs/show_bug.cgi?id=147171" TargetMode="External" /><Relationship Id="rId10" Type="http://schemas.openxmlformats.org/officeDocument/2006/relationships/hyperlink" Target="https://bugs.eclipse.org/bugs/show_bug.cgi?id=147166" TargetMode="External" /><Relationship Id="rId11" Type="http://schemas.openxmlformats.org/officeDocument/2006/relationships/hyperlink" Target="https://bugs.eclipse.org/bugs/show_bug.cgi?id=147162" TargetMode="External" /><Relationship Id="rId12" Type="http://schemas.openxmlformats.org/officeDocument/2006/relationships/hyperlink" Target="https://bugs.eclipse.org/bugs/show_bug.cgi?id=147149" TargetMode="External" /><Relationship Id="rId13" Type="http://schemas.openxmlformats.org/officeDocument/2006/relationships/hyperlink" Target="https://bugs.eclipse.org/bugs/show_bug.cgi?id=147153" TargetMode="External" /><Relationship Id="rId14" Type="http://schemas.openxmlformats.org/officeDocument/2006/relationships/hyperlink" Target="https://bugs.eclipse.org/bugs/show_bug.cgi?id=147172" TargetMode="External" /><Relationship Id="rId15" Type="http://schemas.openxmlformats.org/officeDocument/2006/relationships/hyperlink" Target="https://bugs.eclipse.org/bugs/show_bug.cgi?id=147163" TargetMode="External" /><Relationship Id="rId16" Type="http://schemas.openxmlformats.org/officeDocument/2006/relationships/hyperlink" Target="https://bugs.eclipse.org/bugs/show_bug.cgi?id=147154" TargetMode="External" /><Relationship Id="rId17" Type="http://schemas.openxmlformats.org/officeDocument/2006/relationships/hyperlink" Target="https://bugs.eclipse.org/bugs/show_bug.cgi?id=147155" TargetMode="External" /><Relationship Id="rId18" Type="http://schemas.openxmlformats.org/officeDocument/2006/relationships/hyperlink" Target="https://bugs.eclipse.org/bugs/show_bug.cgi?id=147167" TargetMode="External" /><Relationship Id="rId19" Type="http://schemas.openxmlformats.org/officeDocument/2006/relationships/hyperlink" Target="https://bugs.eclipse.org/bugs/show_bug.cgi?id=147176" TargetMode="External" /><Relationship Id="rId20" Type="http://schemas.openxmlformats.org/officeDocument/2006/relationships/hyperlink" Target="https://bugs.eclipse.org/bugs/show_bug.cgi?id=147165" TargetMode="External" /><Relationship Id="rId21" Type="http://schemas.openxmlformats.org/officeDocument/2006/relationships/hyperlink" Target="https://bugs.eclipse.org/bugs/show_bug.cgi?id=147177" TargetMode="External" /><Relationship Id="rId22" Type="http://schemas.openxmlformats.org/officeDocument/2006/relationships/hyperlink" Target="https://bugs.eclipse.org/bugs/show_bug.cgi?id=147151" TargetMode="External" /><Relationship Id="rId23" Type="http://schemas.openxmlformats.org/officeDocument/2006/relationships/hyperlink" Target="https://bugs.eclipse.org/bugs/show_bug.cgi?id=147150" TargetMode="External" /><Relationship Id="rId24" Type="http://schemas.openxmlformats.org/officeDocument/2006/relationships/hyperlink" Target="https://bugs.eclipse.org/bugs/show_bug.cgi?id=147178" TargetMode="External" /><Relationship Id="rId25" Type="http://schemas.openxmlformats.org/officeDocument/2006/relationships/hyperlink" Target="https://bugs.eclipse.org/bugs/show_bug.cgi?id=147173" TargetMode="External" /><Relationship Id="rId26" Type="http://schemas.openxmlformats.org/officeDocument/2006/relationships/hyperlink" Target="https://bugs.eclipse.org/bugs/show_bug.cgi?id=147174" TargetMode="External" /><Relationship Id="rId27" Type="http://schemas.openxmlformats.org/officeDocument/2006/relationships/hyperlink" Target="https://bugs.eclipse.org/bugs/show_bug.cgi?id=147169" TargetMode="External" /><Relationship Id="rId28" Type="http://schemas.openxmlformats.org/officeDocument/2006/relationships/hyperlink" Target="https://bugs.eclipse.org/bugs/show_bug.cgi?id=147164" TargetMode="External" /><Relationship Id="rId29" Type="http://schemas.openxmlformats.org/officeDocument/2006/relationships/hyperlink" Target="https://bugs.eclipse.org/bugs/show_bug.cgi?id=147157" TargetMode="External" /><Relationship Id="rId30" Type="http://schemas.openxmlformats.org/officeDocument/2006/relationships/hyperlink" Target="https://bugs.eclipse.org/bugs/show_bug.cgi?id=147158" TargetMode="External" /><Relationship Id="rId31" Type="http://schemas.openxmlformats.org/officeDocument/2006/relationships/hyperlink" Target="https://bugs.eclipse.org/bugs/show_bug.cgi?id=147156" TargetMode="External" /><Relationship Id="rId3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501" TargetMode="External" /><Relationship Id="rId2" Type="http://schemas.openxmlformats.org/officeDocument/2006/relationships/hyperlink" Target="https://bugs.eclipse.org/bugs/show_bug.cgi?id=147182" TargetMode="External" /><Relationship Id="rId3" Type="http://schemas.openxmlformats.org/officeDocument/2006/relationships/hyperlink" Target="https://bugs.eclipse.org/bugs/show_bug.cgi?id=146937" TargetMode="External" /><Relationship Id="rId4" Type="http://schemas.openxmlformats.org/officeDocument/2006/relationships/hyperlink" Target="https://bugs.eclipse.org/bugs/show_bug.cgi?id=147183" TargetMode="External" /><Relationship Id="rId5" Type="http://schemas.openxmlformats.org/officeDocument/2006/relationships/hyperlink" Target="https://bugs.eclipse.org/bugs/show_bug.cgi?id=146940" TargetMode="External" /><Relationship Id="rId6" Type="http://schemas.openxmlformats.org/officeDocument/2006/relationships/hyperlink" Target="https://bugs.eclipse.org/bugs/show_bug.cgi?id=147184" TargetMode="External" /><Relationship Id="rId7" Type="http://schemas.openxmlformats.org/officeDocument/2006/relationships/hyperlink" Target="https://bugs.eclipse.org/bugs/show_bug.cgi?id=147185" TargetMode="External" /><Relationship Id="rId8" Type="http://schemas.openxmlformats.org/officeDocument/2006/relationships/hyperlink" Target="https://bugs.eclipse.org/bugs/show_bug.cgi?id=146938" TargetMode="External" /><Relationship Id="rId9" Type="http://schemas.openxmlformats.org/officeDocument/2006/relationships/hyperlink" Target="https://bugs.eclipse.org/bugs/show_bug.cgi?id=146941" TargetMode="External" /><Relationship Id="rId10" Type="http://schemas.openxmlformats.org/officeDocument/2006/relationships/hyperlink" Target="https://bugs.eclipse.org/bugs/show_bug.cgi?id=147194" TargetMode="External" /><Relationship Id="rId11" Type="http://schemas.openxmlformats.org/officeDocument/2006/relationships/hyperlink" Target="https://bugs.eclipse.org/bugs/show_bug.cgi?id=147188" TargetMode="External" /><Relationship Id="rId12" Type="http://schemas.openxmlformats.org/officeDocument/2006/relationships/hyperlink" Target="https://bugs.eclipse.org/bugs/show_bug.cgi?id=147195" TargetMode="External" /><Relationship Id="rId13" Type="http://schemas.openxmlformats.org/officeDocument/2006/relationships/hyperlink" Target="https://bugs.eclipse.org/bugs/show_bug.cgi?id=147186" TargetMode="External" /><Relationship Id="rId14" Type="http://schemas.openxmlformats.org/officeDocument/2006/relationships/hyperlink" Target="https://bugs.eclipse.org/bugs/show_bug.cgi?id=147187" TargetMode="External" /><Relationship Id="rId15" Type="http://schemas.openxmlformats.org/officeDocument/2006/relationships/hyperlink" Target="https://bugs.eclipse.org/bugs/show_bug.cgi?id=147189" TargetMode="External" /><Relationship Id="rId16" Type="http://schemas.openxmlformats.org/officeDocument/2006/relationships/hyperlink" Target="https://bugs.eclipse.org/bugs/show_bug.cgi?id=147196" TargetMode="External" /><Relationship Id="rId17" Type="http://schemas.openxmlformats.org/officeDocument/2006/relationships/hyperlink" Target="https://bugs.eclipse.org/bugs/show_bug.cgi?id=147198" TargetMode="External" /><Relationship Id="rId18" Type="http://schemas.openxmlformats.org/officeDocument/2006/relationships/hyperlink" Target="https://bugs.eclipse.org/bugs/show_bug.cgi?id=147191" TargetMode="External" /><Relationship Id="rId19" Type="http://schemas.openxmlformats.org/officeDocument/2006/relationships/hyperlink" Target="https://bugs.eclipse.org/bugs/show_bug.cgi?id=147193" TargetMode="External" /><Relationship Id="rId2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0" customWidth="1"/>
  </cols>
  <sheetData>
    <row r="3" spans="2:19" ht="12.75">
      <c r="B3" t="s">
        <v>157</v>
      </c>
      <c r="C3" s="18">
        <v>38882</v>
      </c>
      <c r="D3" s="18">
        <f>C3+6</f>
        <v>38888</v>
      </c>
      <c r="E3" s="18">
        <f>D3+8</f>
        <v>38896</v>
      </c>
      <c r="F3" s="18">
        <f>E3+7</f>
        <v>38903</v>
      </c>
      <c r="G3" s="18">
        <f aca="true" t="shared" si="0" ref="G3:S3">F3+7</f>
        <v>38910</v>
      </c>
      <c r="H3" s="18">
        <f t="shared" si="0"/>
        <v>38917</v>
      </c>
      <c r="I3" s="18">
        <f t="shared" si="0"/>
        <v>38924</v>
      </c>
      <c r="J3" s="18">
        <f t="shared" si="0"/>
        <v>38931</v>
      </c>
      <c r="K3" s="18">
        <f t="shared" si="0"/>
        <v>38938</v>
      </c>
      <c r="L3" s="18">
        <f t="shared" si="0"/>
        <v>38945</v>
      </c>
      <c r="M3" s="18">
        <f t="shared" si="0"/>
        <v>38952</v>
      </c>
      <c r="N3" s="18">
        <f t="shared" si="0"/>
        <v>38959</v>
      </c>
      <c r="O3" s="18">
        <f t="shared" si="0"/>
        <v>38966</v>
      </c>
      <c r="P3" s="18">
        <f t="shared" si="0"/>
        <v>38973</v>
      </c>
      <c r="Q3" s="18">
        <f t="shared" si="0"/>
        <v>38980</v>
      </c>
      <c r="R3" s="18">
        <f t="shared" si="0"/>
        <v>38987</v>
      </c>
      <c r="S3" s="18">
        <f t="shared" si="0"/>
        <v>38994</v>
      </c>
    </row>
    <row r="4" spans="2:19" ht="12.75">
      <c r="B4" t="s">
        <v>158</v>
      </c>
      <c r="C4">
        <f>SUM(Test!E33,Development!E46,Requirements!E47,Change_Management!E18,Architecture!E24,General!E22)</f>
        <v>50</v>
      </c>
      <c r="D4">
        <f>SUM(Test!F33,Development!F46,Requirements!F47,Change_Management!F18,Architecture!F24,General!F22)</f>
        <v>0</v>
      </c>
      <c r="E4">
        <f>SUM(Test!G33,Development!G46,Requirements!G47,Change_Management!G18,Architecture!G24,General!G22)</f>
        <v>0</v>
      </c>
      <c r="F4">
        <f>SUM(Test!H33,Development!H46,Requirements!H47,Change_Management!H18,Architecture!H24,General!H22)</f>
        <v>0</v>
      </c>
      <c r="G4">
        <f>SUM(Test!I33,Development!I46,Requirements!I47,Change_Management!I18,Architecture!I24,General!I22)</f>
        <v>0</v>
      </c>
      <c r="H4">
        <f>SUM(Test!J33,Development!J46,Requirements!J47,Change_Management!J18,Architecture!J24,General!J22)</f>
        <v>0</v>
      </c>
      <c r="I4">
        <f>SUM(Test!K33,Development!K46,Requirements!K47,Change_Management!K18,Architecture!K24,General!K22)</f>
        <v>0</v>
      </c>
      <c r="J4">
        <f>SUM(Test!L33,Development!L46,Requirements!L47,Change_Management!L18,Architecture!L24,General!L22)</f>
        <v>0</v>
      </c>
      <c r="K4">
        <f>SUM(Test!M33,Development!M46,Requirements!M47,Change_Management!M18,Architecture!M24,General!M22)</f>
        <v>0</v>
      </c>
      <c r="L4">
        <f>SUM(Test!N33,Development!N46,Requirements!N47,Change_Management!N18,Architecture!N24,General!N22)</f>
        <v>0</v>
      </c>
      <c r="M4">
        <f>SUM(Test!O33,Development!O46,Requirements!O47,Change_Management!O18,Architecture!O24,General!O22)</f>
        <v>0</v>
      </c>
      <c r="N4">
        <f>SUM(Test!P33,Development!P46,Requirements!P47,Change_Management!P18,Architecture!P24,General!P22)</f>
        <v>0</v>
      </c>
      <c r="O4">
        <f>SUM(Test!Q33,Development!Q46,Requirements!Q47,Change_Management!Q18,Architecture!Q24,General!Q22)</f>
        <v>0</v>
      </c>
      <c r="P4">
        <f>SUM(Test!R33,Development!R46,Requirements!R47,Change_Management!R18,Architecture!R24,General!R22)</f>
        <v>0</v>
      </c>
      <c r="Q4">
        <f>SUM(Test!S33,Development!S46,Requirements!S47,Change_Management!S18,Architecture!S24,General!S22)</f>
        <v>0</v>
      </c>
      <c r="R4">
        <f>SUM(Test!T33,Development!T46,Requirements!T47,Change_Management!T18,Architecture!T24,General!T22)</f>
        <v>0</v>
      </c>
      <c r="S4">
        <f>SUM(Test!U33,Development!U46,Requirements!U47,Change_Management!U18,Architecture!U24,General!U22)</f>
        <v>0</v>
      </c>
    </row>
    <row r="14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6.8515625" style="0" bestFit="1" customWidth="1"/>
  </cols>
  <sheetData>
    <row r="1" spans="1:2" ht="12.75">
      <c r="A1" t="s">
        <v>20</v>
      </c>
      <c r="B1" t="s">
        <v>19</v>
      </c>
    </row>
    <row r="2" spans="1:2" ht="12.75">
      <c r="A2" t="s">
        <v>83</v>
      </c>
      <c r="B2" t="s">
        <v>85</v>
      </c>
    </row>
    <row r="3" spans="1:2" ht="12.75">
      <c r="A3" t="s">
        <v>83</v>
      </c>
      <c r="B3" t="s">
        <v>86</v>
      </c>
    </row>
    <row r="4" spans="1:2" ht="12.75">
      <c r="A4" t="s">
        <v>83</v>
      </c>
      <c r="B4" t="s">
        <v>87</v>
      </c>
    </row>
    <row r="5" spans="1:2" ht="12.75">
      <c r="A5" t="s">
        <v>83</v>
      </c>
      <c r="B5" t="s">
        <v>88</v>
      </c>
    </row>
    <row r="6" spans="1:2" ht="12.75">
      <c r="A6" t="s">
        <v>83</v>
      </c>
      <c r="B6" t="s">
        <v>11</v>
      </c>
    </row>
    <row r="7" spans="1:2" ht="12.75">
      <c r="A7" t="s">
        <v>83</v>
      </c>
      <c r="B7" t="s">
        <v>89</v>
      </c>
    </row>
    <row r="8" spans="1:2" ht="12.75">
      <c r="A8" t="s">
        <v>84</v>
      </c>
      <c r="B8" t="s">
        <v>90</v>
      </c>
    </row>
    <row r="9" spans="1:2" ht="12.75">
      <c r="A9" t="s">
        <v>84</v>
      </c>
      <c r="B9" t="s">
        <v>16</v>
      </c>
    </row>
    <row r="10" spans="1:2" ht="12.75">
      <c r="A10" t="s">
        <v>84</v>
      </c>
      <c r="B10" t="s">
        <v>91</v>
      </c>
    </row>
    <row r="11" spans="1:2" ht="12.75">
      <c r="A11" t="s">
        <v>84</v>
      </c>
      <c r="B11" t="s">
        <v>92</v>
      </c>
    </row>
    <row r="12" spans="1:2" ht="12.75">
      <c r="A12" t="s">
        <v>84</v>
      </c>
      <c r="B12" t="s">
        <v>93</v>
      </c>
    </row>
    <row r="13" spans="1:2" ht="12.75">
      <c r="A13" t="s">
        <v>84</v>
      </c>
      <c r="B13" t="s">
        <v>94</v>
      </c>
    </row>
    <row r="14" spans="1:2" ht="12.75">
      <c r="A14" t="s">
        <v>84</v>
      </c>
      <c r="B14" t="s">
        <v>95</v>
      </c>
    </row>
    <row r="15" spans="1:2" ht="12.75">
      <c r="A15" t="s">
        <v>84</v>
      </c>
      <c r="B15" t="s">
        <v>96</v>
      </c>
    </row>
    <row r="16" spans="1:2" ht="12.75">
      <c r="A16" t="s">
        <v>84</v>
      </c>
      <c r="B16" t="s">
        <v>97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140625" defaultRowHeight="12.75"/>
  <sheetData>
    <row r="2" spans="2:4" ht="12.75">
      <c r="B2" t="s">
        <v>128</v>
      </c>
      <c r="C2" s="17" t="s">
        <v>130</v>
      </c>
      <c r="D2" s="17"/>
    </row>
    <row r="4" spans="1:2" ht="12.75">
      <c r="A4" t="s">
        <v>20</v>
      </c>
      <c r="B4" t="s">
        <v>19</v>
      </c>
    </row>
    <row r="5" spans="1:2" ht="12.75">
      <c r="A5" t="s">
        <v>98</v>
      </c>
      <c r="B5" t="s">
        <v>99</v>
      </c>
    </row>
    <row r="6" spans="1:2" ht="12.75">
      <c r="A6" t="s">
        <v>98</v>
      </c>
      <c r="B6" t="s">
        <v>77</v>
      </c>
    </row>
  </sheetData>
  <mergeCells count="1">
    <mergeCell ref="C2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pane ySplit="1" topLeftCell="BM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22.00390625" style="0" bestFit="1" customWidth="1"/>
    <col min="2" max="2" width="30.140625" style="0" bestFit="1" customWidth="1"/>
  </cols>
  <sheetData>
    <row r="1" spans="1:2" ht="12.75">
      <c r="A1" t="s">
        <v>20</v>
      </c>
      <c r="B1" t="s">
        <v>19</v>
      </c>
    </row>
    <row r="2" spans="1:2" ht="12.75">
      <c r="A2" t="s">
        <v>100</v>
      </c>
      <c r="B2" t="s">
        <v>106</v>
      </c>
    </row>
    <row r="3" spans="1:2" ht="12.75">
      <c r="A3" t="s">
        <v>100</v>
      </c>
      <c r="B3" t="s">
        <v>107</v>
      </c>
    </row>
    <row r="4" spans="1:2" ht="12.75">
      <c r="A4" t="s">
        <v>100</v>
      </c>
      <c r="B4" t="s">
        <v>108</v>
      </c>
    </row>
    <row r="5" spans="1:2" ht="12.75">
      <c r="A5" t="s">
        <v>100</v>
      </c>
      <c r="B5" t="s">
        <v>109</v>
      </c>
    </row>
    <row r="6" spans="1:2" ht="12.75">
      <c r="A6" t="s">
        <v>100</v>
      </c>
      <c r="B6" t="s">
        <v>110</v>
      </c>
    </row>
    <row r="7" spans="1:2" ht="12.75">
      <c r="A7" t="s">
        <v>100</v>
      </c>
      <c r="B7" t="s">
        <v>111</v>
      </c>
    </row>
    <row r="8" spans="1:2" ht="12.75">
      <c r="A8" t="s">
        <v>100</v>
      </c>
      <c r="B8" t="s">
        <v>112</v>
      </c>
    </row>
    <row r="9" spans="1:2" ht="12.75">
      <c r="A9" t="s">
        <v>100</v>
      </c>
      <c r="B9" t="s">
        <v>113</v>
      </c>
    </row>
    <row r="10" spans="1:2" ht="12.75">
      <c r="A10" t="s">
        <v>100</v>
      </c>
      <c r="B10" t="s">
        <v>114</v>
      </c>
    </row>
    <row r="11" spans="1:2" ht="12.75">
      <c r="A11" t="s">
        <v>100</v>
      </c>
      <c r="B11" t="s">
        <v>89</v>
      </c>
    </row>
    <row r="12" spans="1:2" ht="12.75">
      <c r="A12" t="s">
        <v>101</v>
      </c>
      <c r="B12" t="s">
        <v>102</v>
      </c>
    </row>
    <row r="13" spans="1:2" ht="12.75">
      <c r="A13" t="s">
        <v>101</v>
      </c>
      <c r="B13" t="s">
        <v>103</v>
      </c>
    </row>
    <row r="14" spans="1:2" ht="12.75">
      <c r="A14" t="s">
        <v>101</v>
      </c>
      <c r="B14" t="s">
        <v>104</v>
      </c>
    </row>
    <row r="15" spans="1:2" ht="12.75">
      <c r="A15" t="s">
        <v>101</v>
      </c>
      <c r="B15" t="s">
        <v>105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1:G29"/>
  <sheetViews>
    <sheetView workbookViewId="0" topLeftCell="A1">
      <selection activeCell="G23" sqref="G23"/>
    </sheetView>
  </sheetViews>
  <sheetFormatPr defaultColWidth="9.140625" defaultRowHeight="12.75"/>
  <cols>
    <col min="1" max="1" width="4.140625" style="0" customWidth="1"/>
    <col min="2" max="2" width="12.421875" style="0" bestFit="1" customWidth="1"/>
    <col min="6" max="6" width="12.421875" style="0" bestFit="1" customWidth="1"/>
  </cols>
  <sheetData>
    <row r="21" spans="2:7" ht="12.75">
      <c r="B21" s="15"/>
      <c r="C21" s="10" t="s">
        <v>115</v>
      </c>
      <c r="D21" s="9" t="s">
        <v>0</v>
      </c>
      <c r="E21" s="9" t="s">
        <v>2</v>
      </c>
      <c r="F21" s="9" t="s">
        <v>6</v>
      </c>
      <c r="G21" s="11" t="s">
        <v>119</v>
      </c>
    </row>
    <row r="22" spans="2:7" ht="12.75">
      <c r="B22" s="13" t="s">
        <v>11</v>
      </c>
      <c r="C22" s="2">
        <f>SUM(D22:G22)</f>
        <v>32</v>
      </c>
      <c r="D22" s="3">
        <f>COUNTIF(Requirements!$C$3:$C$97,D$21)</f>
        <v>1</v>
      </c>
      <c r="E22" s="3">
        <f>COUNTIF(Requirements!$C$3:$C$97,E$21)</f>
        <v>3</v>
      </c>
      <c r="F22" s="3">
        <f>COUNTIF(Requirements!$C$3:$C$97,F$21)</f>
        <v>6</v>
      </c>
      <c r="G22" s="5">
        <f>COUNTIF(Requirements!$C$3:$C$97,"Concept")+COUNTIF(Requirements!$C$3:$C$97,"Checklist")+COUNTIF(Requirements!$C$3:$C$97,"Guideline")+COUNTIF(Requirements!$C$3:$C$97,"Practice")+COUNTIF(Requirements!$C$3:$C$97,"Supporting Material")+COUNTIF(Requirements!$C$3:$C$97,"Term Definition")</f>
        <v>22</v>
      </c>
    </row>
    <row r="23" spans="2:7" ht="12.75">
      <c r="B23" s="14" t="s">
        <v>85</v>
      </c>
      <c r="C23" s="1">
        <f aca="true" t="shared" si="0" ref="C23:C28">SUM(D23:G23)</f>
        <v>9</v>
      </c>
      <c r="D23">
        <f>COUNTIF(Architecture!$C$3:$C$101,D$21)</f>
        <v>1</v>
      </c>
      <c r="E23">
        <f>COUNTIF(Architecture!$C$3:$C$101,E$21)</f>
        <v>3</v>
      </c>
      <c r="F23">
        <f>COUNTIF(Architecture!$C$3:$C$101,F$21)</f>
        <v>2</v>
      </c>
      <c r="G23" s="4">
        <f>COUNTIF(Architecture!$C$3:$C$101,"Concept")+COUNTIF(Architecture!$C$3:$C$101,"Checklist")+COUNTIF(Architecture!$C$3:$C$101,"Guideline")+COUNTIF(Architecture!$C$3:$C$101,"Practice")+COUNTIF(Architecture!$C$3:$C$101,"Supporting Material")+COUNTIF(Architecture!$C$3:$C$97,"Term Definition")</f>
        <v>3</v>
      </c>
    </row>
    <row r="24" spans="2:7" ht="12.75">
      <c r="B24" s="14" t="s">
        <v>87</v>
      </c>
      <c r="C24" s="1">
        <f t="shared" si="0"/>
        <v>31</v>
      </c>
      <c r="D24">
        <f>COUNTIF(Development!$C$3:$C$96,D$21)</f>
        <v>2</v>
      </c>
      <c r="E24">
        <f>COUNTIF(Development!$C$3:$C$96,E$21)</f>
        <v>7</v>
      </c>
      <c r="F24">
        <f>COUNTIF(Development!$C$3:$C$96,F$21)</f>
        <v>8</v>
      </c>
      <c r="G24" s="4">
        <f>COUNTIF(Development!$C$3:$C$96,"Concept")+COUNTIF(Development!$C$3:$C$96,"Checklist")+COUNTIF(Development!$C$3:$C$96,"Guideline")+COUNTIF(Development!$C$3:$C$96,"Practice")+COUNTIF(Development!$C$3:$C$96,"Supporting Material")+COUNTIF(Development!$C$3:$C$96,"Term Definition")</f>
        <v>14</v>
      </c>
    </row>
    <row r="25" spans="2:7" ht="12.75">
      <c r="B25" s="14" t="s">
        <v>89</v>
      </c>
      <c r="C25" s="1">
        <f t="shared" si="0"/>
        <v>19</v>
      </c>
      <c r="D25">
        <f>COUNTIF(Test!$C$3:$C$73,D$21)</f>
        <v>1</v>
      </c>
      <c r="E25">
        <f>COUNTIF(Test!$C$3:$C$73,E$21)</f>
        <v>4</v>
      </c>
      <c r="F25">
        <f>COUNTIF(Test!$C$3:$C$73,F$21)</f>
        <v>4</v>
      </c>
      <c r="G25" s="4">
        <f>COUNTIF(Test!$C$3:$C$73,"Concept")+COUNTIF(Test!$C$3:$C$73,"Checklist")+COUNTIF(Test!$C$3:$C$73,"Guideline")+COUNTIF(Test!$C$3:$C$73,"Practice")+COUNTIF(Test!$C$3:$C$73,"Supporting Material")+COUNTIF(Test!$C$3:$C$73,"Term Definition")</f>
        <v>10</v>
      </c>
    </row>
    <row r="26" spans="2:7" ht="12.75">
      <c r="B26" s="14" t="s">
        <v>116</v>
      </c>
      <c r="C26" s="1">
        <f t="shared" si="0"/>
        <v>4</v>
      </c>
      <c r="D26">
        <f>COUNTIF(Change_Management!$C$3:$C$96,D$21)</f>
        <v>0</v>
      </c>
      <c r="E26">
        <f>COUNTIF(Change_Management!$C$3:$C$96,E$21)</f>
        <v>1</v>
      </c>
      <c r="F26">
        <f>COUNTIF(Change_Management!$C$3:$C$96,F$21)</f>
        <v>0</v>
      </c>
      <c r="G26" s="4">
        <f>COUNTIF(Change_Management!$C$3:$C$96,"Concept")+COUNTIF(Change_Management!$C$3:$C$96,"Checklist")+COUNTIF(Change_Management!$C$3:$C$96,"Guideline")+COUNTIF(Change_Management!$C$3:$C$96,"Practice")+COUNTIF(Change_Management!$C$3:$C$96,"Supporting Material")+COUNTIF(Change_Management!$C$3:$C$96,"Term Definition")</f>
        <v>3</v>
      </c>
    </row>
    <row r="27" spans="2:7" ht="12.75">
      <c r="B27" s="14" t="s">
        <v>117</v>
      </c>
      <c r="C27" s="1">
        <f t="shared" si="0"/>
        <v>30</v>
      </c>
      <c r="D27">
        <f>COUNTIF(Project_Management!$C$3:$C$78,D$21)</f>
        <v>1</v>
      </c>
      <c r="E27">
        <f>COUNTIF(Project_Management!$C$3:$C$78,E$21)</f>
        <v>6</v>
      </c>
      <c r="F27">
        <f>COUNTIF(Project_Management!$C$3:$C$78,F$21)</f>
        <v>4</v>
      </c>
      <c r="G27" s="4">
        <f>COUNTIF(Project_Management!$C$3:$C$78,"Concept")+COUNTIF(Project_Management!$C$3:$C$78,"Checklist")+COUNTIF(Project_Management!$C$3:$C$78,"Guideline")+COUNTIF(Project_Management!$C$3:$C$78,"Practice")+COUNTIF(Project_Management!$C$3:$C$78,"Supporting Material")+COUNTIF(Project_Management!$C$3:$C$78,"Term Definition")</f>
        <v>19</v>
      </c>
    </row>
    <row r="28" spans="2:7" ht="13.5" thickBot="1">
      <c r="B28" s="14" t="s">
        <v>118</v>
      </c>
      <c r="C28" s="1">
        <f t="shared" si="0"/>
        <v>8</v>
      </c>
      <c r="D28">
        <f>COUNTIF(General!$C$3:$C$101,D$21)</f>
        <v>1</v>
      </c>
      <c r="E28">
        <f>COUNTIF(General!$C$3:$C$101,E$21)</f>
        <v>0</v>
      </c>
      <c r="F28">
        <f>COUNTIF(General!$C$3:$C$101,F$21)</f>
        <v>0</v>
      </c>
      <c r="G28" s="4">
        <f>COUNTIF(General!$C$3:$C$101,"Concept")+COUNTIF(General!$C$3:$C$101,"Checklist")+COUNTIF(General!$C$3:$C$101,"Guideline")+COUNTIF(General!$C$3:$C$101,"Practice")+COUNTIF(General!$C$3:$C$101,"Supporting Material")</f>
        <v>7</v>
      </c>
    </row>
    <row r="29" spans="2:7" ht="12.75">
      <c r="B29" s="12" t="s">
        <v>115</v>
      </c>
      <c r="C29" s="6">
        <f>SUM(D29:G29)</f>
        <v>133</v>
      </c>
      <c r="D29" s="7">
        <f>SUM(D22:D28)</f>
        <v>7</v>
      </c>
      <c r="E29" s="7">
        <f>SUM(E22:E28)</f>
        <v>24</v>
      </c>
      <c r="F29" s="7">
        <f>SUM(F22:F28)</f>
        <v>24</v>
      </c>
      <c r="G29" s="8">
        <f>SUM(G22:G28)</f>
        <v>78</v>
      </c>
    </row>
  </sheetData>
  <hyperlinks>
    <hyperlink ref="B22" location="Requirements!A1" display="Requirements"/>
    <hyperlink ref="B23" location="Architecture!A1" display="Architecture"/>
    <hyperlink ref="B24" location="Development!A1" display="Development"/>
    <hyperlink ref="B25" location="Test!A1" display="Test"/>
    <hyperlink ref="B26" location="Change_Management!A1" display="CM"/>
    <hyperlink ref="B27" location="Project_Management!A1" display="PM"/>
    <hyperlink ref="B28" location="General!A1" display="General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7"/>
  <sheetViews>
    <sheetView workbookViewId="0" topLeftCell="A1">
      <pane ySplit="3" topLeftCell="BM4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14.8515625" style="0" bestFit="1" customWidth="1"/>
    <col min="4" max="4" width="37.57421875" style="0" bestFit="1" customWidth="1"/>
  </cols>
  <sheetData>
    <row r="1" ht="6.75" customHeight="1"/>
    <row r="2" spans="3:5" ht="12.75">
      <c r="C2" t="s">
        <v>160</v>
      </c>
      <c r="D2" s="16" t="s">
        <v>129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N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aca="true" t="shared" si="1" ref="O3:U3">N3+7</f>
        <v>38952</v>
      </c>
      <c r="P3" s="18">
        <f t="shared" si="1"/>
        <v>38959</v>
      </c>
      <c r="Q3" s="18">
        <f t="shared" si="1"/>
        <v>38966</v>
      </c>
      <c r="R3" s="18">
        <f t="shared" si="1"/>
        <v>38973</v>
      </c>
      <c r="S3" s="18">
        <f t="shared" si="1"/>
        <v>38980</v>
      </c>
      <c r="T3" s="18">
        <f t="shared" si="1"/>
        <v>38987</v>
      </c>
      <c r="U3" s="18">
        <f t="shared" si="1"/>
        <v>38994</v>
      </c>
    </row>
    <row r="4" spans="3:4" ht="12.75">
      <c r="C4" t="s">
        <v>0</v>
      </c>
      <c r="D4" t="s">
        <v>1</v>
      </c>
    </row>
    <row r="5" spans="3:4" ht="12.75">
      <c r="C5" t="s">
        <v>2</v>
      </c>
      <c r="D5" t="s">
        <v>3</v>
      </c>
    </row>
    <row r="6" spans="3:4" ht="12.75">
      <c r="C6" t="s">
        <v>2</v>
      </c>
      <c r="D6" t="s">
        <v>4</v>
      </c>
    </row>
    <row r="7" spans="3:4" ht="12.75">
      <c r="C7" t="s">
        <v>2</v>
      </c>
      <c r="D7" t="s">
        <v>5</v>
      </c>
    </row>
    <row r="8" spans="3:4" ht="12.75">
      <c r="C8" t="s">
        <v>6</v>
      </c>
      <c r="D8" t="s">
        <v>7</v>
      </c>
    </row>
    <row r="9" spans="3:4" ht="12.75">
      <c r="C9" t="s">
        <v>6</v>
      </c>
      <c r="D9" t="s">
        <v>9</v>
      </c>
    </row>
    <row r="10" spans="3:4" ht="12.75">
      <c r="C10" t="s">
        <v>6</v>
      </c>
      <c r="D10" t="s">
        <v>161</v>
      </c>
    </row>
    <row r="11" spans="3:4" ht="12.75">
      <c r="C11" t="s">
        <v>6</v>
      </c>
      <c r="D11" t="s">
        <v>10</v>
      </c>
    </row>
    <row r="12" spans="3:4" ht="12.75">
      <c r="C12" t="s">
        <v>6</v>
      </c>
      <c r="D12" t="s">
        <v>8</v>
      </c>
    </row>
    <row r="13" spans="3:4" ht="12.75">
      <c r="C13" t="s">
        <v>6</v>
      </c>
      <c r="D13" t="s">
        <v>123</v>
      </c>
    </row>
    <row r="14" spans="3:4" ht="12.75">
      <c r="C14" t="s">
        <v>16</v>
      </c>
      <c r="D14" t="s">
        <v>10</v>
      </c>
    </row>
    <row r="15" spans="3:4" ht="12.75">
      <c r="C15" t="s">
        <v>16</v>
      </c>
      <c r="D15" t="s">
        <v>11</v>
      </c>
    </row>
    <row r="16" spans="3:4" ht="12.75">
      <c r="C16" t="s">
        <v>16</v>
      </c>
      <c r="D16" t="s">
        <v>162</v>
      </c>
    </row>
    <row r="17" spans="3:4" ht="12.75">
      <c r="C17" t="s">
        <v>16</v>
      </c>
      <c r="D17" t="s">
        <v>123</v>
      </c>
    </row>
    <row r="18" spans="3:4" ht="12.75">
      <c r="C18" t="s">
        <v>16</v>
      </c>
      <c r="D18" t="s">
        <v>125</v>
      </c>
    </row>
    <row r="19" spans="3:4" ht="12.75">
      <c r="C19" t="s">
        <v>17</v>
      </c>
      <c r="D19" t="s">
        <v>163</v>
      </c>
    </row>
    <row r="20" spans="3:4" ht="12.75">
      <c r="C20" t="s">
        <v>17</v>
      </c>
      <c r="D20" t="s">
        <v>9</v>
      </c>
    </row>
    <row r="21" spans="3:4" ht="12.75">
      <c r="C21" t="s">
        <v>17</v>
      </c>
      <c r="D21" t="s">
        <v>7</v>
      </c>
    </row>
    <row r="22" spans="3:4" ht="12.75">
      <c r="C22" t="s">
        <v>17</v>
      </c>
      <c r="D22" t="s">
        <v>10</v>
      </c>
    </row>
    <row r="23" spans="3:4" ht="12.75">
      <c r="C23" t="s">
        <v>17</v>
      </c>
      <c r="D23" t="s">
        <v>8</v>
      </c>
    </row>
    <row r="24" spans="3:4" ht="12.75">
      <c r="C24" t="s">
        <v>15</v>
      </c>
      <c r="D24" t="s">
        <v>164</v>
      </c>
    </row>
    <row r="25" spans="3:4" ht="12.75">
      <c r="C25" t="s">
        <v>15</v>
      </c>
      <c r="D25" t="s">
        <v>18</v>
      </c>
    </row>
    <row r="26" spans="3:4" ht="12.75">
      <c r="C26" t="s">
        <v>15</v>
      </c>
      <c r="D26" t="s">
        <v>12</v>
      </c>
    </row>
    <row r="27" spans="3:4" ht="12.75">
      <c r="C27" t="s">
        <v>15</v>
      </c>
      <c r="D27" t="s">
        <v>165</v>
      </c>
    </row>
    <row r="28" spans="3:4" ht="12.75">
      <c r="C28" t="s">
        <v>15</v>
      </c>
      <c r="D28" t="s">
        <v>166</v>
      </c>
    </row>
    <row r="29" spans="3:4" ht="12.75">
      <c r="C29" t="s">
        <v>15</v>
      </c>
      <c r="D29" t="s">
        <v>121</v>
      </c>
    </row>
    <row r="30" spans="3:4" ht="12.75">
      <c r="C30" t="s">
        <v>15</v>
      </c>
      <c r="D30" t="s">
        <v>123</v>
      </c>
    </row>
    <row r="31" spans="3:4" ht="12.75">
      <c r="C31" t="s">
        <v>15</v>
      </c>
      <c r="D31" t="s">
        <v>13</v>
      </c>
    </row>
    <row r="32" spans="3:4" ht="12.75">
      <c r="C32" t="s">
        <v>15</v>
      </c>
      <c r="D32" t="s">
        <v>7</v>
      </c>
    </row>
    <row r="33" spans="3:4" ht="12.75">
      <c r="C33" t="s">
        <v>15</v>
      </c>
      <c r="D33" t="s">
        <v>14</v>
      </c>
    </row>
    <row r="34" spans="3:4" ht="12.75">
      <c r="C34" t="s">
        <v>15</v>
      </c>
      <c r="D34" t="s">
        <v>167</v>
      </c>
    </row>
    <row r="35" spans="3:4" ht="12.75">
      <c r="C35" t="s">
        <v>168</v>
      </c>
      <c r="D35" t="s">
        <v>169</v>
      </c>
    </row>
    <row r="36" ht="6.75" customHeight="1"/>
    <row r="37" spans="4:21" ht="12.75">
      <c r="D37" t="s">
        <v>155</v>
      </c>
      <c r="E37">
        <f>COUNTIF(E$4:E$35,"Unconfirmed")</f>
        <v>0</v>
      </c>
      <c r="F37">
        <f>COUNTIF(F$4:F$35,"Unconfirmed")</f>
        <v>0</v>
      </c>
      <c r="G37">
        <f>COUNTIF(G$4:G$35,"Unconfirmed")</f>
        <v>0</v>
      </c>
      <c r="H37">
        <f>COUNTIF(H$4:H$35,"Unconfirmed")</f>
        <v>0</v>
      </c>
      <c r="I37">
        <f>COUNTIF(I$4:I$35,"Unconfirmed")</f>
        <v>0</v>
      </c>
      <c r="J37">
        <f>COUNTIF(J$4:J$35,"Unconfirmed")</f>
        <v>0</v>
      </c>
      <c r="K37">
        <f>COUNTIF(K$4:K$35,"Unconfirmed")</f>
        <v>0</v>
      </c>
      <c r="L37">
        <f>COUNTIF(L$4:L$35,"Unconfirmed")</f>
        <v>0</v>
      </c>
      <c r="M37">
        <f>COUNTIF(M$4:M$35,"Unconfirmed")</f>
        <v>0</v>
      </c>
      <c r="N37">
        <f>COUNTIF(N$4:N$35,"Unconfirmed")</f>
        <v>0</v>
      </c>
      <c r="O37">
        <f>COUNTIF(O$4:O$35,"Unconfirmed")</f>
        <v>0</v>
      </c>
      <c r="P37">
        <f>COUNTIF(P$4:P$35,"Unconfirmed")</f>
        <v>0</v>
      </c>
      <c r="Q37">
        <f>COUNTIF(Q$4:Q$35,"Unconfirmed")</f>
        <v>0</v>
      </c>
      <c r="R37">
        <f>COUNTIF(R$4:R$35,"Unconfirmed")</f>
        <v>0</v>
      </c>
      <c r="S37">
        <f>COUNTIF(S$4:S$35,"Unconfirmed")</f>
        <v>0</v>
      </c>
      <c r="T37">
        <f>COUNTIF(T$4:T$35,"Unconfirmed")</f>
        <v>0</v>
      </c>
      <c r="U37">
        <f>COUNTIF(U$4:U$35,"Unconfirmed")</f>
        <v>0</v>
      </c>
    </row>
    <row r="38" spans="4:21" ht="12.75">
      <c r="D38" t="s">
        <v>124</v>
      </c>
      <c r="E38">
        <f>COUNTIF(E$4:E$35,"New")</f>
        <v>0</v>
      </c>
      <c r="F38">
        <f>COUNTIF(F$4:F$35,"New")</f>
        <v>0</v>
      </c>
      <c r="G38">
        <f>COUNTIF(G$4:G$35,"New")</f>
        <v>0</v>
      </c>
      <c r="H38">
        <f>COUNTIF(H$4:H$35,"New")</f>
        <v>0</v>
      </c>
      <c r="I38">
        <f>COUNTIF(I$4:I$35,"New")</f>
        <v>0</v>
      </c>
      <c r="J38">
        <f>COUNTIF(J$4:J$35,"New")</f>
        <v>0</v>
      </c>
      <c r="K38">
        <f>COUNTIF(K$4:K$35,"New")</f>
        <v>0</v>
      </c>
      <c r="L38">
        <f>COUNTIF(L$4:L$35,"New")</f>
        <v>0</v>
      </c>
      <c r="M38">
        <f>COUNTIF(M$4:M$35,"New")</f>
        <v>0</v>
      </c>
      <c r="N38">
        <f>COUNTIF(N$4:N$35,"New")</f>
        <v>0</v>
      </c>
      <c r="O38">
        <f>COUNTIF(O$4:O$35,"New")</f>
        <v>0</v>
      </c>
      <c r="P38">
        <f>COUNTIF(P$4:P$35,"New")</f>
        <v>0</v>
      </c>
      <c r="Q38">
        <f>COUNTIF(Q$4:Q$35,"New")</f>
        <v>0</v>
      </c>
      <c r="R38">
        <f>COUNTIF(R$4:R$35,"New")</f>
        <v>0</v>
      </c>
      <c r="S38">
        <f>COUNTIF(S$4:S$35,"New")</f>
        <v>0</v>
      </c>
      <c r="T38">
        <f>COUNTIF(T$4:T$35,"New")</f>
        <v>0</v>
      </c>
      <c r="U38">
        <f>COUNTIF(U$4:U$35,"New")</f>
        <v>0</v>
      </c>
    </row>
    <row r="39" spans="4:21" ht="12.75">
      <c r="D39" t="s">
        <v>148</v>
      </c>
      <c r="E39">
        <f>COUNTIF(E$4:E$35,"Assigned")</f>
        <v>0</v>
      </c>
      <c r="F39">
        <f>COUNTIF(F$4:F$35,"Assigned")</f>
        <v>0</v>
      </c>
      <c r="G39">
        <f>COUNTIF(G$4:G$35,"Assigned")</f>
        <v>0</v>
      </c>
      <c r="H39">
        <f>COUNTIF(H$4:H$35,"Assigned")</f>
        <v>0</v>
      </c>
      <c r="I39">
        <f>COUNTIF(I$4:I$35,"Assigned")</f>
        <v>0</v>
      </c>
      <c r="J39">
        <f>COUNTIF(J$4:J$35,"Assigned")</f>
        <v>0</v>
      </c>
      <c r="K39">
        <f>COUNTIF(K$4:K$35,"Assigned")</f>
        <v>0</v>
      </c>
      <c r="L39">
        <f>COUNTIF(L$4:L$35,"Assigned")</f>
        <v>0</v>
      </c>
      <c r="M39">
        <f>COUNTIF(M$4:M$35,"Assigned")</f>
        <v>0</v>
      </c>
      <c r="N39">
        <f>COUNTIF(N$4:N$35,"Assigned")</f>
        <v>0</v>
      </c>
      <c r="O39">
        <f>COUNTIF(O$4:O$35,"Assigned")</f>
        <v>0</v>
      </c>
      <c r="P39">
        <f>COUNTIF(P$4:P$35,"Assigned")</f>
        <v>0</v>
      </c>
      <c r="Q39">
        <f>COUNTIF(Q$4:Q$35,"Assigned")</f>
        <v>0</v>
      </c>
      <c r="R39">
        <f>COUNTIF(R$4:R$35,"Assigned")</f>
        <v>0</v>
      </c>
      <c r="S39">
        <f>COUNTIF(S$4:S$35,"Assigned")</f>
        <v>0</v>
      </c>
      <c r="T39">
        <f>COUNTIF(T$4:T$35,"Assigned")</f>
        <v>0</v>
      </c>
      <c r="U39">
        <f>COUNTIF(U$4:U$35,"Assigned")</f>
        <v>0</v>
      </c>
    </row>
    <row r="40" spans="4:21" ht="12.75">
      <c r="D40" t="s">
        <v>154</v>
      </c>
      <c r="E40">
        <f>COUNTIF(E$4:E$35,"Reopened")</f>
        <v>0</v>
      </c>
      <c r="F40">
        <f>COUNTIF(F$4:F$35,"Reopened")</f>
        <v>0</v>
      </c>
      <c r="G40">
        <f>COUNTIF(G$4:G$35,"Reopened")</f>
        <v>0</v>
      </c>
      <c r="H40">
        <f>COUNTIF(H$4:H$35,"Reopened")</f>
        <v>0</v>
      </c>
      <c r="I40">
        <f>COUNTIF(I$4:I$35,"Reopened")</f>
        <v>0</v>
      </c>
      <c r="J40">
        <f>COUNTIF(J$4:J$35,"Reopened")</f>
        <v>0</v>
      </c>
      <c r="K40">
        <f>COUNTIF(K$4:K$35,"Reopened")</f>
        <v>0</v>
      </c>
      <c r="L40">
        <f>COUNTIF(L$4:L$35,"Reopened")</f>
        <v>0</v>
      </c>
      <c r="M40">
        <f>COUNTIF(M$4:M$35,"Reopened")</f>
        <v>0</v>
      </c>
      <c r="N40">
        <f>COUNTIF(N$4:N$35,"Reopened")</f>
        <v>0</v>
      </c>
      <c r="O40">
        <f>COUNTIF(O$4:O$35,"Reopened")</f>
        <v>0</v>
      </c>
      <c r="P40">
        <f>COUNTIF(P$4:P$35,"Reopened")</f>
        <v>0</v>
      </c>
      <c r="Q40">
        <f>COUNTIF(Q$4:Q$35,"Reopened")</f>
        <v>0</v>
      </c>
      <c r="R40">
        <f>COUNTIF(R$4:R$35,"Reopened")</f>
        <v>0</v>
      </c>
      <c r="S40">
        <f>COUNTIF(S$4:S$35,"Reopened")</f>
        <v>0</v>
      </c>
      <c r="T40">
        <f>COUNTIF(T$4:T$35,"Reopened")</f>
        <v>0</v>
      </c>
      <c r="U40">
        <f>COUNTIF(U$4:U$35,"Reopened")</f>
        <v>0</v>
      </c>
    </row>
    <row r="41" spans="4:21" ht="12.75">
      <c r="D41" t="s">
        <v>151</v>
      </c>
      <c r="E41">
        <f>COUNTIF(E$4:E$35,"Resolved")</f>
        <v>0</v>
      </c>
      <c r="F41">
        <f>COUNTIF(F$4:F$35,"Resolved")</f>
        <v>0</v>
      </c>
      <c r="G41">
        <f>COUNTIF(G$4:G$35,"Resolved")</f>
        <v>0</v>
      </c>
      <c r="H41">
        <f>COUNTIF(H$4:H$35,"Resolved")</f>
        <v>0</v>
      </c>
      <c r="I41">
        <f>COUNTIF(I$4:I$35,"Resolved")</f>
        <v>0</v>
      </c>
      <c r="J41">
        <f>COUNTIF(J$4:J$35,"Resolved")</f>
        <v>0</v>
      </c>
      <c r="K41">
        <f>COUNTIF(K$4:K$35,"Resolved")</f>
        <v>0</v>
      </c>
      <c r="L41">
        <f>COUNTIF(L$4:L$35,"Resolved")</f>
        <v>0</v>
      </c>
      <c r="M41">
        <f>COUNTIF(M$4:M$35,"Resolved")</f>
        <v>0</v>
      </c>
      <c r="N41">
        <f>COUNTIF(N$4:N$35,"Resolved")</f>
        <v>0</v>
      </c>
      <c r="O41">
        <f>COUNTIF(O$4:O$35,"Resolved")</f>
        <v>0</v>
      </c>
      <c r="P41">
        <f>COUNTIF(P$4:P$35,"Resolved")</f>
        <v>0</v>
      </c>
      <c r="Q41">
        <f>COUNTIF(Q$4:Q$35,"Resolved")</f>
        <v>0</v>
      </c>
      <c r="R41">
        <f>COUNTIF(R$4:R$35,"Resolved")</f>
        <v>0</v>
      </c>
      <c r="S41">
        <f>COUNTIF(S$4:S$35,"Resolved")</f>
        <v>0</v>
      </c>
      <c r="T41">
        <f>COUNTIF(T$4:T$35,"Resolved")</f>
        <v>0</v>
      </c>
      <c r="U41">
        <f>COUNTIF(U$4:U$35,"Resolved")</f>
        <v>0</v>
      </c>
    </row>
    <row r="42" spans="4:21" ht="12.75">
      <c r="D42" t="s">
        <v>153</v>
      </c>
      <c r="E42">
        <f>COUNTIF(E$4:E$35,"Verified")</f>
        <v>0</v>
      </c>
      <c r="F42">
        <f>COUNTIF(F$4:F$35,"Verified")</f>
        <v>0</v>
      </c>
      <c r="G42">
        <f>COUNTIF(G$4:G$35,"Verified")</f>
        <v>0</v>
      </c>
      <c r="H42">
        <f>COUNTIF(H$4:H$35,"Verified")</f>
        <v>0</v>
      </c>
      <c r="I42">
        <f>COUNTIF(I$4:I$35,"Verified")</f>
        <v>0</v>
      </c>
      <c r="J42">
        <f>COUNTIF(J$4:J$35,"Verified")</f>
        <v>0</v>
      </c>
      <c r="K42">
        <f>COUNTIF(K$4:K$35,"Verified")</f>
        <v>0</v>
      </c>
      <c r="L42">
        <f>COUNTIF(L$4:L$35,"Verified")</f>
        <v>0</v>
      </c>
      <c r="M42">
        <f>COUNTIF(M$4:M$35,"Verified")</f>
        <v>0</v>
      </c>
      <c r="N42">
        <f>COUNTIF(N$4:N$35,"Verified")</f>
        <v>0</v>
      </c>
      <c r="O42">
        <f>COUNTIF(O$4:O$35,"Verified")</f>
        <v>0</v>
      </c>
      <c r="P42">
        <f>COUNTIF(P$4:P$35,"Verified")</f>
        <v>0</v>
      </c>
      <c r="Q42">
        <f>COUNTIF(Q$4:Q$35,"Verified")</f>
        <v>0</v>
      </c>
      <c r="R42">
        <f>COUNTIF(R$4:R$35,"Verified")</f>
        <v>0</v>
      </c>
      <c r="S42">
        <f>COUNTIF(S$4:S$35,"Verified")</f>
        <v>0</v>
      </c>
      <c r="T42">
        <f>COUNTIF(T$4:T$35,"Verified")</f>
        <v>0</v>
      </c>
      <c r="U42">
        <f>COUNTIF(U$4:U$35,"Verified")</f>
        <v>0</v>
      </c>
    </row>
    <row r="43" spans="4:21" ht="12.75">
      <c r="D43" t="s">
        <v>152</v>
      </c>
      <c r="E43">
        <f>COUNTIF(E$4:E$35,"Closed")</f>
        <v>0</v>
      </c>
      <c r="F43">
        <f>COUNTIF(F$4:F$35,"Closed")</f>
        <v>0</v>
      </c>
      <c r="G43">
        <f>COUNTIF(G$4:G$35,"Closed")</f>
        <v>0</v>
      </c>
      <c r="H43">
        <f>COUNTIF(H$4:H$35,"Closed")</f>
        <v>0</v>
      </c>
      <c r="I43">
        <f>COUNTIF(I$4:I$35,"Closed")</f>
        <v>0</v>
      </c>
      <c r="J43">
        <f>COUNTIF(J$4:J$35,"Closed")</f>
        <v>0</v>
      </c>
      <c r="K43">
        <f>COUNTIF(K$4:K$35,"Closed")</f>
        <v>0</v>
      </c>
      <c r="L43">
        <f>COUNTIF(L$4:L$35,"Closed")</f>
        <v>0</v>
      </c>
      <c r="M43">
        <f>COUNTIF(M$4:M$35,"Closed")</f>
        <v>0</v>
      </c>
      <c r="N43">
        <f>COUNTIF(N$4:N$35,"Closed")</f>
        <v>0</v>
      </c>
      <c r="O43">
        <f>COUNTIF(O$4:O$35,"Closed")</f>
        <v>0</v>
      </c>
      <c r="P43">
        <f>COUNTIF(P$4:P$35,"Closed")</f>
        <v>0</v>
      </c>
      <c r="Q43">
        <f>COUNTIF(Q$4:Q$35,"Closed")</f>
        <v>0</v>
      </c>
      <c r="R43">
        <f>COUNTIF(R$4:R$35,"Closed")</f>
        <v>0</v>
      </c>
      <c r="S43">
        <f>COUNTIF(S$4:S$35,"Closed")</f>
        <v>0</v>
      </c>
      <c r="T43">
        <f>COUNTIF(T$4:T$35,"Closed")</f>
        <v>0</v>
      </c>
      <c r="U43">
        <f>COUNTIF(U$4:U$35,"Closed")</f>
        <v>0</v>
      </c>
    </row>
    <row r="45" ht="12.75">
      <c r="D45" t="s">
        <v>156</v>
      </c>
    </row>
    <row r="46" spans="4:21" ht="12.75">
      <c r="D46" t="s">
        <v>157</v>
      </c>
      <c r="E46" s="18">
        <f>E3</f>
        <v>38882</v>
      </c>
      <c r="F46" s="18">
        <f aca="true" t="shared" si="2" ref="F46:N46">F3</f>
        <v>38888</v>
      </c>
      <c r="G46" s="18">
        <f t="shared" si="2"/>
        <v>38896</v>
      </c>
      <c r="H46" s="18">
        <f t="shared" si="2"/>
        <v>38903</v>
      </c>
      <c r="I46" s="18">
        <f t="shared" si="2"/>
        <v>38910</v>
      </c>
      <c r="J46" s="18">
        <f t="shared" si="2"/>
        <v>38917</v>
      </c>
      <c r="K46" s="18">
        <f t="shared" si="2"/>
        <v>38924</v>
      </c>
      <c r="L46" s="18">
        <f t="shared" si="2"/>
        <v>38931</v>
      </c>
      <c r="M46" s="18">
        <f t="shared" si="2"/>
        <v>38938</v>
      </c>
      <c r="N46" s="18">
        <f t="shared" si="2"/>
        <v>38945</v>
      </c>
      <c r="O46" s="18">
        <f aca="true" t="shared" si="3" ref="O46:U46">O3</f>
        <v>38952</v>
      </c>
      <c r="P46" s="18">
        <f t="shared" si="3"/>
        <v>38959</v>
      </c>
      <c r="Q46" s="18">
        <f t="shared" si="3"/>
        <v>38966</v>
      </c>
      <c r="R46" s="18">
        <f t="shared" si="3"/>
        <v>38973</v>
      </c>
      <c r="S46" s="18">
        <f t="shared" si="3"/>
        <v>38980</v>
      </c>
      <c r="T46" s="18">
        <f t="shared" si="3"/>
        <v>38987</v>
      </c>
      <c r="U46" s="18">
        <f t="shared" si="3"/>
        <v>38994</v>
      </c>
    </row>
    <row r="47" spans="4:21" ht="12.75">
      <c r="D47" t="s">
        <v>158</v>
      </c>
      <c r="E47">
        <f>SUMIF(D37:D43,"New",E37:E43)+SUMIF(D37:D43,"Assigned",E37:E43)+SUMIF(D37:D43,"Reopened",E37:E43)</f>
        <v>0</v>
      </c>
      <c r="F47">
        <f>SUMIF(E37:E43,"New",F37:F43)+SUMIF(E37:E43,"Assigned",F37:F43)+SUMIF(E37:E43,"Reopened",F37:F43)</f>
        <v>0</v>
      </c>
      <c r="G47">
        <f>SUMIF(F37:F43,"New",G37:G43)+SUMIF(F37:F43,"Assigned",G37:G43)+SUMIF(F37:F43,"Reopened",G37:G43)</f>
        <v>0</v>
      </c>
      <c r="H47">
        <f>SUMIF(G37:G43,"New",H37:H43)+SUMIF(G37:G43,"Assigned",H37:H43)+SUMIF(G37:G43,"Reopened",H37:H43)</f>
        <v>0</v>
      </c>
      <c r="I47">
        <f aca="true" t="shared" si="4" ref="I47:N47">SUMIF(H37:H43,"New",I37:I43)+SUMIF(H37:H43,"Assigned",I37:I43)+SUMIF(H37:H43,"Reopened",I37:I43)</f>
        <v>0</v>
      </c>
      <c r="J47">
        <f t="shared" si="4"/>
        <v>0</v>
      </c>
      <c r="K47">
        <f t="shared" si="4"/>
        <v>0</v>
      </c>
      <c r="L47">
        <f t="shared" si="4"/>
        <v>0</v>
      </c>
      <c r="M47">
        <f t="shared" si="4"/>
        <v>0</v>
      </c>
      <c r="N47">
        <f t="shared" si="4"/>
        <v>0</v>
      </c>
      <c r="O47">
        <f aca="true" t="shared" si="5" ref="O47:U47">SUMIF(N37:N43,"New",O37:O43)+SUMIF(N37:N43,"Assigned",O37:O43)+SUMIF(N37:N43,"Reopened",O37:O43)</f>
        <v>0</v>
      </c>
      <c r="P47">
        <f t="shared" si="5"/>
        <v>0</v>
      </c>
      <c r="Q47">
        <f t="shared" si="5"/>
        <v>0</v>
      </c>
      <c r="R47">
        <f t="shared" si="5"/>
        <v>0</v>
      </c>
      <c r="S47">
        <f t="shared" si="5"/>
        <v>0</v>
      </c>
      <c r="T47">
        <f t="shared" si="5"/>
        <v>0</v>
      </c>
      <c r="U47">
        <f t="shared" si="5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2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.421875" style="0" customWidth="1"/>
    <col min="3" max="3" width="12.421875" style="0" bestFit="1" customWidth="1"/>
    <col min="4" max="4" width="32.421875" style="0" bestFit="1" customWidth="1"/>
  </cols>
  <sheetData>
    <row r="1" ht="7.5" customHeight="1"/>
    <row r="2" spans="3:5" ht="12.75">
      <c r="C2" t="s">
        <v>160</v>
      </c>
      <c r="D2" t="s">
        <v>133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3:4" ht="12.75">
      <c r="C4" t="s">
        <v>0</v>
      </c>
      <c r="D4" t="s">
        <v>21</v>
      </c>
    </row>
    <row r="5" spans="3:4" ht="12.75">
      <c r="C5" t="s">
        <v>2</v>
      </c>
      <c r="D5" t="s">
        <v>126</v>
      </c>
    </row>
    <row r="6" spans="3:4" ht="12.75">
      <c r="C6" t="s">
        <v>2</v>
      </c>
      <c r="D6" t="s">
        <v>127</v>
      </c>
    </row>
    <row r="7" spans="3:4" ht="12.75">
      <c r="C7" t="s">
        <v>2</v>
      </c>
      <c r="D7" t="s">
        <v>22</v>
      </c>
    </row>
    <row r="8" spans="3:4" ht="12.75">
      <c r="C8" t="s">
        <v>6</v>
      </c>
      <c r="D8" t="s">
        <v>85</v>
      </c>
    </row>
    <row r="9" spans="3:4" ht="12.75">
      <c r="C9" t="s">
        <v>6</v>
      </c>
      <c r="D9" t="s">
        <v>23</v>
      </c>
    </row>
    <row r="10" spans="3:4" ht="12.75">
      <c r="C10" t="s">
        <v>16</v>
      </c>
      <c r="D10" t="s">
        <v>24</v>
      </c>
    </row>
    <row r="11" spans="3:4" ht="12.75">
      <c r="C11" t="s">
        <v>16</v>
      </c>
      <c r="D11" t="s">
        <v>25</v>
      </c>
    </row>
    <row r="12" spans="3:4" ht="12.75">
      <c r="C12" t="s">
        <v>27</v>
      </c>
      <c r="D12" t="s">
        <v>26</v>
      </c>
    </row>
    <row r="14" spans="4:21" ht="12.75">
      <c r="D14" t="s">
        <v>155</v>
      </c>
      <c r="E14">
        <f>COUNTIF(E$4:E$12,"Unconfirmed")</f>
        <v>0</v>
      </c>
      <c r="F14">
        <f aca="true" t="shared" si="1" ref="F14:U14">COUNTIF(F$4:F$12,"Unconfirmed")</f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1"/>
        <v>0</v>
      </c>
    </row>
    <row r="15" spans="4:21" ht="12.75">
      <c r="D15" t="s">
        <v>124</v>
      </c>
      <c r="E15">
        <f>COUNTIF(E$4:E$12,"New")</f>
        <v>0</v>
      </c>
      <c r="F15">
        <f aca="true" t="shared" si="2" ref="F15:U15">COUNTIF(F$4:F$12,"New")</f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2"/>
        <v>0</v>
      </c>
      <c r="S15">
        <f t="shared" si="2"/>
        <v>0</v>
      </c>
      <c r="T15">
        <f t="shared" si="2"/>
        <v>0</v>
      </c>
      <c r="U15">
        <f t="shared" si="2"/>
        <v>0</v>
      </c>
    </row>
    <row r="16" spans="4:21" ht="12.75">
      <c r="D16" t="s">
        <v>148</v>
      </c>
      <c r="E16">
        <f>COUNTIF(E$4:E$12,"Assigned")</f>
        <v>0</v>
      </c>
      <c r="F16">
        <f aca="true" t="shared" si="3" ref="F16:U16">COUNTIF(F$4:F$12,"Assigned")</f>
        <v>0</v>
      </c>
      <c r="G16">
        <f t="shared" si="3"/>
        <v>0</v>
      </c>
      <c r="H16">
        <f t="shared" si="3"/>
        <v>0</v>
      </c>
      <c r="I16">
        <f t="shared" si="3"/>
        <v>0</v>
      </c>
      <c r="J16">
        <f t="shared" si="3"/>
        <v>0</v>
      </c>
      <c r="K16">
        <f t="shared" si="3"/>
        <v>0</v>
      </c>
      <c r="L16">
        <f t="shared" si="3"/>
        <v>0</v>
      </c>
      <c r="M16">
        <f t="shared" si="3"/>
        <v>0</v>
      </c>
      <c r="N16">
        <f t="shared" si="3"/>
        <v>0</v>
      </c>
      <c r="O16">
        <f t="shared" si="3"/>
        <v>0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0</v>
      </c>
      <c r="T16">
        <f t="shared" si="3"/>
        <v>0</v>
      </c>
      <c r="U16">
        <f t="shared" si="3"/>
        <v>0</v>
      </c>
    </row>
    <row r="17" spans="4:21" ht="12.75">
      <c r="D17" t="s">
        <v>154</v>
      </c>
      <c r="E17">
        <f>COUNTIF(E$4:E$12,"Reopened")</f>
        <v>0</v>
      </c>
      <c r="F17">
        <f aca="true" t="shared" si="4" ref="F17:U17">COUNTIF(F$4:F$12,"Reopened")</f>
        <v>0</v>
      </c>
      <c r="G17">
        <f t="shared" si="4"/>
        <v>0</v>
      </c>
      <c r="H17">
        <f t="shared" si="4"/>
        <v>0</v>
      </c>
      <c r="I17">
        <f t="shared" si="4"/>
        <v>0</v>
      </c>
      <c r="J17">
        <f t="shared" si="4"/>
        <v>0</v>
      </c>
      <c r="K17">
        <f t="shared" si="4"/>
        <v>0</v>
      </c>
      <c r="L17">
        <f t="shared" si="4"/>
        <v>0</v>
      </c>
      <c r="M17">
        <f t="shared" si="4"/>
        <v>0</v>
      </c>
      <c r="N17">
        <f t="shared" si="4"/>
        <v>0</v>
      </c>
      <c r="O17">
        <f t="shared" si="4"/>
        <v>0</v>
      </c>
      <c r="P17">
        <f t="shared" si="4"/>
        <v>0</v>
      </c>
      <c r="Q17">
        <f t="shared" si="4"/>
        <v>0</v>
      </c>
      <c r="R17">
        <f t="shared" si="4"/>
        <v>0</v>
      </c>
      <c r="S17">
        <f t="shared" si="4"/>
        <v>0</v>
      </c>
      <c r="T17">
        <f t="shared" si="4"/>
        <v>0</v>
      </c>
      <c r="U17">
        <f t="shared" si="4"/>
        <v>0</v>
      </c>
    </row>
    <row r="18" spans="4:21" ht="12.75">
      <c r="D18" t="s">
        <v>151</v>
      </c>
      <c r="E18">
        <f>COUNTIF(E$4:E$12,"Resolved")</f>
        <v>0</v>
      </c>
      <c r="F18">
        <f aca="true" t="shared" si="5" ref="F18:U18">COUNTIF(F$4:F$12,"Resolved")</f>
        <v>0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0</v>
      </c>
      <c r="O18">
        <f t="shared" si="5"/>
        <v>0</v>
      </c>
      <c r="P18">
        <f t="shared" si="5"/>
        <v>0</v>
      </c>
      <c r="Q18">
        <f t="shared" si="5"/>
        <v>0</v>
      </c>
      <c r="R18">
        <f t="shared" si="5"/>
        <v>0</v>
      </c>
      <c r="S18">
        <f t="shared" si="5"/>
        <v>0</v>
      </c>
      <c r="T18">
        <f t="shared" si="5"/>
        <v>0</v>
      </c>
      <c r="U18">
        <f t="shared" si="5"/>
        <v>0</v>
      </c>
    </row>
    <row r="19" spans="4:21" ht="12.75">
      <c r="D19" t="s">
        <v>153</v>
      </c>
      <c r="E19">
        <f>COUNTIF(E$4:E$12,"Verified")</f>
        <v>0</v>
      </c>
      <c r="F19">
        <f aca="true" t="shared" si="6" ref="F19:U19">COUNTIF(F$4:F$12,"Verified")</f>
        <v>0</v>
      </c>
      <c r="G19">
        <f t="shared" si="6"/>
        <v>0</v>
      </c>
      <c r="H19">
        <f t="shared" si="6"/>
        <v>0</v>
      </c>
      <c r="I19">
        <f t="shared" si="6"/>
        <v>0</v>
      </c>
      <c r="J19">
        <f t="shared" si="6"/>
        <v>0</v>
      </c>
      <c r="K19">
        <f t="shared" si="6"/>
        <v>0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6"/>
        <v>0</v>
      </c>
      <c r="S19">
        <f t="shared" si="6"/>
        <v>0</v>
      </c>
      <c r="T19">
        <f t="shared" si="6"/>
        <v>0</v>
      </c>
      <c r="U19">
        <f t="shared" si="6"/>
        <v>0</v>
      </c>
    </row>
    <row r="20" spans="4:21" ht="12.75">
      <c r="D20" t="s">
        <v>152</v>
      </c>
      <c r="E20">
        <f>COUNTIF(E$4:E$12,"Closed")</f>
        <v>0</v>
      </c>
      <c r="F20">
        <f aca="true" t="shared" si="7" ref="F20:U20">COUNTIF(F$4:F$12,"Closed")</f>
        <v>0</v>
      </c>
      <c r="G20">
        <f t="shared" si="7"/>
        <v>0</v>
      </c>
      <c r="H20">
        <f t="shared" si="7"/>
        <v>0</v>
      </c>
      <c r="I20">
        <f t="shared" si="7"/>
        <v>0</v>
      </c>
      <c r="J20">
        <f t="shared" si="7"/>
        <v>0</v>
      </c>
      <c r="K20">
        <f t="shared" si="7"/>
        <v>0</v>
      </c>
      <c r="L20">
        <f t="shared" si="7"/>
        <v>0</v>
      </c>
      <c r="M20">
        <f t="shared" si="7"/>
        <v>0</v>
      </c>
      <c r="N20">
        <f t="shared" si="7"/>
        <v>0</v>
      </c>
      <c r="O20">
        <f t="shared" si="7"/>
        <v>0</v>
      </c>
      <c r="P20">
        <f t="shared" si="7"/>
        <v>0</v>
      </c>
      <c r="Q20">
        <f t="shared" si="7"/>
        <v>0</v>
      </c>
      <c r="R20">
        <f t="shared" si="7"/>
        <v>0</v>
      </c>
      <c r="S20">
        <f t="shared" si="7"/>
        <v>0</v>
      </c>
      <c r="T20">
        <f t="shared" si="7"/>
        <v>0</v>
      </c>
      <c r="U20">
        <f t="shared" si="7"/>
        <v>0</v>
      </c>
    </row>
    <row r="22" ht="12.75">
      <c r="D22" t="s">
        <v>156</v>
      </c>
    </row>
    <row r="23" spans="4:21" ht="12.75">
      <c r="D23" t="s">
        <v>157</v>
      </c>
      <c r="E23" s="18">
        <f>E3</f>
        <v>38882</v>
      </c>
      <c r="F23" s="18">
        <f aca="true" t="shared" si="8" ref="F23:U23">F3</f>
        <v>38888</v>
      </c>
      <c r="G23" s="18">
        <f t="shared" si="8"/>
        <v>38896</v>
      </c>
      <c r="H23" s="18">
        <f t="shared" si="8"/>
        <v>38903</v>
      </c>
      <c r="I23" s="18">
        <f t="shared" si="8"/>
        <v>38910</v>
      </c>
      <c r="J23" s="18">
        <f t="shared" si="8"/>
        <v>38917</v>
      </c>
      <c r="K23" s="18">
        <f t="shared" si="8"/>
        <v>38924</v>
      </c>
      <c r="L23" s="18">
        <f t="shared" si="8"/>
        <v>38931</v>
      </c>
      <c r="M23" s="18">
        <f t="shared" si="8"/>
        <v>38938</v>
      </c>
      <c r="N23" s="18">
        <f t="shared" si="8"/>
        <v>38945</v>
      </c>
      <c r="O23" s="18">
        <f t="shared" si="8"/>
        <v>38952</v>
      </c>
      <c r="P23" s="18">
        <f t="shared" si="8"/>
        <v>38959</v>
      </c>
      <c r="Q23" s="18">
        <f t="shared" si="8"/>
        <v>38966</v>
      </c>
      <c r="R23" s="18">
        <f t="shared" si="8"/>
        <v>38973</v>
      </c>
      <c r="S23" s="18">
        <f t="shared" si="8"/>
        <v>38980</v>
      </c>
      <c r="T23" s="18">
        <f t="shared" si="8"/>
        <v>38987</v>
      </c>
      <c r="U23" s="18">
        <f t="shared" si="8"/>
        <v>38994</v>
      </c>
    </row>
    <row r="24" spans="4:21" ht="12.75">
      <c r="D24" t="s">
        <v>158</v>
      </c>
      <c r="E24">
        <f>SUMIF(D14:D20,"New",E14:E20)+SUMIF(D14:D20,"Assigned",E14:E20)+SUMIF(D14:D20,"Reopened",E14:E20)</f>
        <v>0</v>
      </c>
      <c r="F24">
        <f>SUMIF(E14:E20,"New",F14:F20)+SUMIF(E14:E20,"Assigned",F14:F20)+SUMIF(E14:E20,"Reopened",F14:F20)</f>
        <v>0</v>
      </c>
      <c r="G24">
        <f>SUMIF(F14:F20,"New",G14:G20)+SUMIF(F14:F20,"Assigned",G14:G20)+SUMIF(F14:F20,"Reopened",G14:G20)</f>
        <v>0</v>
      </c>
      <c r="H24">
        <f>SUMIF(G14:G20,"New",H14:H20)+SUMIF(G14:G20,"Assigned",H14:H20)+SUMIF(G14:G20,"Reopened",H14:H20)</f>
        <v>0</v>
      </c>
      <c r="I24">
        <f aca="true" t="shared" si="9" ref="I24:N24">SUMIF(H14:H20,"New",I14:I20)+SUMIF(H14:H20,"Assigned",I14:I20)+SUMIF(H14:H20,"Reopened",I14:I20)</f>
        <v>0</v>
      </c>
      <c r="J24">
        <f t="shared" si="9"/>
        <v>0</v>
      </c>
      <c r="K24">
        <f t="shared" si="9"/>
        <v>0</v>
      </c>
      <c r="L24">
        <f t="shared" si="9"/>
        <v>0</v>
      </c>
      <c r="M24">
        <f t="shared" si="9"/>
        <v>0</v>
      </c>
      <c r="N24">
        <f t="shared" si="9"/>
        <v>0</v>
      </c>
      <c r="O24">
        <f aca="true" t="shared" si="10" ref="O24:U24">SUMIF(N14:N20,"New",O14:O20)+SUMIF(N14:N20,"Assigned",O14:O20)+SUMIF(N14:N20,"Reopened",O14:O20)</f>
        <v>0</v>
      </c>
      <c r="P24">
        <f t="shared" si="10"/>
        <v>0</v>
      </c>
      <c r="Q24">
        <f t="shared" si="10"/>
        <v>0</v>
      </c>
      <c r="R24">
        <f t="shared" si="10"/>
        <v>0</v>
      </c>
      <c r="S24">
        <f t="shared" si="10"/>
        <v>0</v>
      </c>
      <c r="T24">
        <f t="shared" si="10"/>
        <v>0</v>
      </c>
      <c r="U24">
        <f t="shared" si="1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4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7.00390625" style="0" bestFit="1" customWidth="1"/>
    <col min="3" max="3" width="12.421875" style="0" bestFit="1" customWidth="1"/>
    <col min="4" max="4" width="41.421875" style="0" bestFit="1" customWidth="1"/>
  </cols>
  <sheetData>
    <row r="1" ht="6.75" customHeight="1"/>
    <row r="2" spans="3:6" ht="12.75">
      <c r="C2" t="s">
        <v>160</v>
      </c>
      <c r="D2" s="16" t="s">
        <v>134</v>
      </c>
      <c r="E2" t="s">
        <v>146</v>
      </c>
      <c r="F2" s="19"/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2:5" ht="12.75">
      <c r="B4" s="19">
        <v>145171</v>
      </c>
      <c r="C4" t="s">
        <v>0</v>
      </c>
      <c r="D4" t="s">
        <v>28</v>
      </c>
      <c r="E4" t="s">
        <v>148</v>
      </c>
    </row>
    <row r="5" spans="2:5" ht="12.75">
      <c r="B5" s="19">
        <v>146946</v>
      </c>
      <c r="C5" t="s">
        <v>0</v>
      </c>
      <c r="D5" t="s">
        <v>147</v>
      </c>
      <c r="E5" t="s">
        <v>124</v>
      </c>
    </row>
    <row r="6" spans="2:5" ht="12.75">
      <c r="B6" s="19">
        <v>147148</v>
      </c>
      <c r="C6" t="s">
        <v>2</v>
      </c>
      <c r="D6" t="s">
        <v>135</v>
      </c>
      <c r="E6" t="s">
        <v>124</v>
      </c>
    </row>
    <row r="7" spans="2:5" ht="12.75">
      <c r="B7" s="19">
        <v>147152</v>
      </c>
      <c r="C7" t="s">
        <v>2</v>
      </c>
      <c r="D7" t="s">
        <v>136</v>
      </c>
      <c r="E7" t="s">
        <v>124</v>
      </c>
    </row>
    <row r="8" spans="2:5" ht="12.75">
      <c r="B8" s="19">
        <v>147161</v>
      </c>
      <c r="C8" t="s">
        <v>2</v>
      </c>
      <c r="D8" t="s">
        <v>29</v>
      </c>
      <c r="E8" t="s">
        <v>124</v>
      </c>
    </row>
    <row r="9" spans="2:5" ht="12.75">
      <c r="B9" s="19">
        <v>147141</v>
      </c>
      <c r="C9" t="s">
        <v>2</v>
      </c>
      <c r="D9" t="s">
        <v>30</v>
      </c>
      <c r="E9" t="s">
        <v>124</v>
      </c>
    </row>
    <row r="10" spans="2:5" ht="12.75">
      <c r="B10" s="19">
        <v>147171</v>
      </c>
      <c r="C10" t="s">
        <v>2</v>
      </c>
      <c r="D10" t="s">
        <v>31</v>
      </c>
      <c r="E10" t="s">
        <v>124</v>
      </c>
    </row>
    <row r="11" spans="2:5" ht="12.75">
      <c r="B11" s="19">
        <v>147166</v>
      </c>
      <c r="C11" t="s">
        <v>2</v>
      </c>
      <c r="D11" t="s">
        <v>32</v>
      </c>
      <c r="E11" t="s">
        <v>124</v>
      </c>
    </row>
    <row r="12" spans="2:5" ht="12.75">
      <c r="B12" s="19">
        <v>147162</v>
      </c>
      <c r="C12" t="s">
        <v>2</v>
      </c>
      <c r="D12" t="s">
        <v>33</v>
      </c>
      <c r="E12" t="s">
        <v>124</v>
      </c>
    </row>
    <row r="13" spans="2:5" ht="12.75">
      <c r="B13" s="19">
        <v>147149</v>
      </c>
      <c r="C13" t="s">
        <v>6</v>
      </c>
      <c r="D13" t="s">
        <v>120</v>
      </c>
      <c r="E13" t="s">
        <v>124</v>
      </c>
    </row>
    <row r="14" spans="2:5" ht="12.75">
      <c r="B14" s="19">
        <v>147153</v>
      </c>
      <c r="C14" t="s">
        <v>6</v>
      </c>
      <c r="D14" t="s">
        <v>149</v>
      </c>
      <c r="E14" t="s">
        <v>124</v>
      </c>
    </row>
    <row r="15" spans="2:5" ht="12.75">
      <c r="B15" s="19">
        <v>147172</v>
      </c>
      <c r="C15" t="s">
        <v>6</v>
      </c>
      <c r="D15" t="s">
        <v>34</v>
      </c>
      <c r="E15" t="s">
        <v>124</v>
      </c>
    </row>
    <row r="16" spans="2:5" ht="12.75">
      <c r="B16" s="19">
        <v>147163</v>
      </c>
      <c r="C16" t="s">
        <v>6</v>
      </c>
      <c r="D16" t="s">
        <v>35</v>
      </c>
      <c r="E16" t="s">
        <v>124</v>
      </c>
    </row>
    <row r="17" spans="2:5" ht="12.75">
      <c r="B17" s="19">
        <v>147144</v>
      </c>
      <c r="C17" t="s">
        <v>6</v>
      </c>
      <c r="D17" t="s">
        <v>36</v>
      </c>
      <c r="E17" t="s">
        <v>124</v>
      </c>
    </row>
    <row r="18" spans="2:5" ht="12.75">
      <c r="B18" s="19">
        <v>147154</v>
      </c>
      <c r="C18" t="s">
        <v>6</v>
      </c>
      <c r="D18" t="s">
        <v>137</v>
      </c>
      <c r="E18" t="s">
        <v>124</v>
      </c>
    </row>
    <row r="19" spans="2:5" ht="12.75">
      <c r="B19" s="19">
        <v>147155</v>
      </c>
      <c r="C19" t="s">
        <v>6</v>
      </c>
      <c r="D19" t="s">
        <v>138</v>
      </c>
      <c r="E19" t="s">
        <v>124</v>
      </c>
    </row>
    <row r="20" spans="2:5" ht="12.75">
      <c r="B20" s="19">
        <v>147167</v>
      </c>
      <c r="C20" t="s">
        <v>6</v>
      </c>
      <c r="D20" t="s">
        <v>37</v>
      </c>
      <c r="E20" t="s">
        <v>124</v>
      </c>
    </row>
    <row r="21" spans="2:5" ht="12.75">
      <c r="B21" s="19">
        <v>147176</v>
      </c>
      <c r="C21" t="s">
        <v>16</v>
      </c>
      <c r="D21" t="s">
        <v>140</v>
      </c>
      <c r="E21" t="s">
        <v>124</v>
      </c>
    </row>
    <row r="22" spans="2:5" ht="12.75">
      <c r="B22" s="19">
        <v>147165</v>
      </c>
      <c r="C22" t="s">
        <v>16</v>
      </c>
      <c r="D22" t="s">
        <v>38</v>
      </c>
      <c r="E22" t="s">
        <v>124</v>
      </c>
    </row>
    <row r="23" spans="2:5" ht="12.75">
      <c r="B23" s="19">
        <v>147177</v>
      </c>
      <c r="C23" t="s">
        <v>16</v>
      </c>
      <c r="D23" t="s">
        <v>142</v>
      </c>
      <c r="E23" t="s">
        <v>124</v>
      </c>
    </row>
    <row r="24" spans="2:5" ht="12.75">
      <c r="B24" s="19">
        <v>147151</v>
      </c>
      <c r="C24" t="s">
        <v>17</v>
      </c>
      <c r="D24" t="s">
        <v>120</v>
      </c>
      <c r="E24" t="s">
        <v>124</v>
      </c>
    </row>
    <row r="25" spans="2:5" ht="12.75">
      <c r="B25" s="19">
        <v>147150</v>
      </c>
      <c r="C25" t="s">
        <v>15</v>
      </c>
      <c r="D25" t="s">
        <v>120</v>
      </c>
      <c r="E25" t="s">
        <v>124</v>
      </c>
    </row>
    <row r="26" spans="2:5" ht="12.75">
      <c r="B26" s="19">
        <v>147178</v>
      </c>
      <c r="C26" t="s">
        <v>15</v>
      </c>
      <c r="D26" t="s">
        <v>142</v>
      </c>
      <c r="E26" t="s">
        <v>124</v>
      </c>
    </row>
    <row r="27" spans="2:5" ht="12.75">
      <c r="B27" s="19">
        <v>147147</v>
      </c>
      <c r="C27" t="s">
        <v>15</v>
      </c>
      <c r="D27" t="s">
        <v>36</v>
      </c>
      <c r="E27" t="s">
        <v>124</v>
      </c>
    </row>
    <row r="28" spans="2:5" ht="12.75">
      <c r="B28" s="19">
        <v>147173</v>
      </c>
      <c r="C28" t="s">
        <v>15</v>
      </c>
      <c r="D28" t="s">
        <v>143</v>
      </c>
      <c r="E28" t="s">
        <v>124</v>
      </c>
    </row>
    <row r="29" spans="2:5" ht="12.75">
      <c r="B29" s="19">
        <v>147174</v>
      </c>
      <c r="C29" t="s">
        <v>15</v>
      </c>
      <c r="D29" t="s">
        <v>140</v>
      </c>
      <c r="E29" t="s">
        <v>124</v>
      </c>
    </row>
    <row r="30" spans="2:5" ht="12.75">
      <c r="B30" s="19">
        <v>147169</v>
      </c>
      <c r="C30" t="s">
        <v>15</v>
      </c>
      <c r="D30" t="s">
        <v>144</v>
      </c>
      <c r="E30" t="s">
        <v>124</v>
      </c>
    </row>
    <row r="31" spans="2:5" ht="12.75">
      <c r="B31" s="19">
        <v>147164</v>
      </c>
      <c r="C31" t="s">
        <v>15</v>
      </c>
      <c r="D31" t="s">
        <v>39</v>
      </c>
      <c r="E31" t="s">
        <v>124</v>
      </c>
    </row>
    <row r="32" spans="2:5" ht="12.75">
      <c r="B32" s="19">
        <v>147157</v>
      </c>
      <c r="C32" t="s">
        <v>15</v>
      </c>
      <c r="D32" t="s">
        <v>141</v>
      </c>
      <c r="E32" t="s">
        <v>124</v>
      </c>
    </row>
    <row r="33" spans="2:5" ht="12.75">
      <c r="B33" s="19">
        <v>147158</v>
      </c>
      <c r="C33" t="s">
        <v>15</v>
      </c>
      <c r="D33" t="s">
        <v>139</v>
      </c>
      <c r="E33" t="s">
        <v>124</v>
      </c>
    </row>
    <row r="34" spans="2:5" ht="12.75">
      <c r="B34" s="19">
        <v>147156</v>
      </c>
      <c r="C34" t="s">
        <v>16</v>
      </c>
      <c r="D34" t="s">
        <v>150</v>
      </c>
      <c r="E34" t="s">
        <v>124</v>
      </c>
    </row>
    <row r="35" ht="7.5" customHeight="1"/>
    <row r="36" spans="4:21" ht="12.75">
      <c r="D36" t="s">
        <v>155</v>
      </c>
      <c r="E36">
        <f>COUNTIF(E$4:E$34,"Unconfirmed")</f>
        <v>0</v>
      </c>
      <c r="F36">
        <f aca="true" t="shared" si="1" ref="F36:U36">COUNTIF(F$4:F$34,"Unconfirmed")</f>
        <v>0</v>
      </c>
      <c r="G36">
        <f t="shared" si="1"/>
        <v>0</v>
      </c>
      <c r="H36">
        <f t="shared" si="1"/>
        <v>0</v>
      </c>
      <c r="I36">
        <f t="shared" si="1"/>
        <v>0</v>
      </c>
      <c r="J36">
        <f t="shared" si="1"/>
        <v>0</v>
      </c>
      <c r="K36">
        <f t="shared" si="1"/>
        <v>0</v>
      </c>
      <c r="L36">
        <f t="shared" si="1"/>
        <v>0</v>
      </c>
      <c r="M36">
        <f t="shared" si="1"/>
        <v>0</v>
      </c>
      <c r="N36">
        <f t="shared" si="1"/>
        <v>0</v>
      </c>
      <c r="O36">
        <f t="shared" si="1"/>
        <v>0</v>
      </c>
      <c r="P36">
        <f t="shared" si="1"/>
        <v>0</v>
      </c>
      <c r="Q36">
        <f t="shared" si="1"/>
        <v>0</v>
      </c>
      <c r="R36">
        <f t="shared" si="1"/>
        <v>0</v>
      </c>
      <c r="S36">
        <f t="shared" si="1"/>
        <v>0</v>
      </c>
      <c r="T36">
        <f t="shared" si="1"/>
        <v>0</v>
      </c>
      <c r="U36">
        <f t="shared" si="1"/>
        <v>0</v>
      </c>
    </row>
    <row r="37" spans="4:21" ht="12.75">
      <c r="D37" t="s">
        <v>124</v>
      </c>
      <c r="E37">
        <f>COUNTIF(E$4:E$34,"New")</f>
        <v>30</v>
      </c>
      <c r="F37">
        <f aca="true" t="shared" si="2" ref="F37:U37">COUNTIF(F$4:F$34,"New")</f>
        <v>0</v>
      </c>
      <c r="G37">
        <f t="shared" si="2"/>
        <v>0</v>
      </c>
      <c r="H37">
        <f t="shared" si="2"/>
        <v>0</v>
      </c>
      <c r="I37">
        <f t="shared" si="2"/>
        <v>0</v>
      </c>
      <c r="J37">
        <f t="shared" si="2"/>
        <v>0</v>
      </c>
      <c r="K37">
        <f t="shared" si="2"/>
        <v>0</v>
      </c>
      <c r="L37">
        <f t="shared" si="2"/>
        <v>0</v>
      </c>
      <c r="M37">
        <f t="shared" si="2"/>
        <v>0</v>
      </c>
      <c r="N37">
        <f t="shared" si="2"/>
        <v>0</v>
      </c>
      <c r="O37">
        <f t="shared" si="2"/>
        <v>0</v>
      </c>
      <c r="P37">
        <f t="shared" si="2"/>
        <v>0</v>
      </c>
      <c r="Q37">
        <f t="shared" si="2"/>
        <v>0</v>
      </c>
      <c r="R37">
        <f t="shared" si="2"/>
        <v>0</v>
      </c>
      <c r="S37">
        <f t="shared" si="2"/>
        <v>0</v>
      </c>
      <c r="T37">
        <f t="shared" si="2"/>
        <v>0</v>
      </c>
      <c r="U37">
        <f t="shared" si="2"/>
        <v>0</v>
      </c>
    </row>
    <row r="38" spans="4:21" ht="12.75">
      <c r="D38" t="s">
        <v>148</v>
      </c>
      <c r="E38">
        <f>COUNTIF(E$4:E$34,"Assigned")</f>
        <v>1</v>
      </c>
      <c r="F38">
        <f aca="true" t="shared" si="3" ref="F38:U38">COUNTIF(F$4:F$34,"Assigned")</f>
        <v>0</v>
      </c>
      <c r="G38">
        <f t="shared" si="3"/>
        <v>0</v>
      </c>
      <c r="H38">
        <f t="shared" si="3"/>
        <v>0</v>
      </c>
      <c r="I38">
        <f t="shared" si="3"/>
        <v>0</v>
      </c>
      <c r="J38">
        <f t="shared" si="3"/>
        <v>0</v>
      </c>
      <c r="K38">
        <f t="shared" si="3"/>
        <v>0</v>
      </c>
      <c r="L38">
        <f t="shared" si="3"/>
        <v>0</v>
      </c>
      <c r="M38">
        <f t="shared" si="3"/>
        <v>0</v>
      </c>
      <c r="N38">
        <f t="shared" si="3"/>
        <v>0</v>
      </c>
      <c r="O38">
        <f t="shared" si="3"/>
        <v>0</v>
      </c>
      <c r="P38">
        <f t="shared" si="3"/>
        <v>0</v>
      </c>
      <c r="Q38">
        <f t="shared" si="3"/>
        <v>0</v>
      </c>
      <c r="R38">
        <f t="shared" si="3"/>
        <v>0</v>
      </c>
      <c r="S38">
        <f t="shared" si="3"/>
        <v>0</v>
      </c>
      <c r="T38">
        <f t="shared" si="3"/>
        <v>0</v>
      </c>
      <c r="U38">
        <f t="shared" si="3"/>
        <v>0</v>
      </c>
    </row>
    <row r="39" spans="4:21" ht="12.75">
      <c r="D39" t="s">
        <v>154</v>
      </c>
      <c r="E39">
        <f>COUNTIF(E$4:E$34,"ReOPENED")</f>
        <v>0</v>
      </c>
      <c r="F39">
        <f aca="true" t="shared" si="4" ref="F39:U39">COUNTIF(F$4:F$34,"ReOPENED")</f>
        <v>0</v>
      </c>
      <c r="G39">
        <f t="shared" si="4"/>
        <v>0</v>
      </c>
      <c r="H39">
        <f t="shared" si="4"/>
        <v>0</v>
      </c>
      <c r="I39">
        <f t="shared" si="4"/>
        <v>0</v>
      </c>
      <c r="J39">
        <f t="shared" si="4"/>
        <v>0</v>
      </c>
      <c r="K39">
        <f t="shared" si="4"/>
        <v>0</v>
      </c>
      <c r="L39">
        <f t="shared" si="4"/>
        <v>0</v>
      </c>
      <c r="M39">
        <f t="shared" si="4"/>
        <v>0</v>
      </c>
      <c r="N39">
        <f t="shared" si="4"/>
        <v>0</v>
      </c>
      <c r="O39">
        <f t="shared" si="4"/>
        <v>0</v>
      </c>
      <c r="P39">
        <f t="shared" si="4"/>
        <v>0</v>
      </c>
      <c r="Q39">
        <f t="shared" si="4"/>
        <v>0</v>
      </c>
      <c r="R39">
        <f t="shared" si="4"/>
        <v>0</v>
      </c>
      <c r="S39">
        <f t="shared" si="4"/>
        <v>0</v>
      </c>
      <c r="T39">
        <f t="shared" si="4"/>
        <v>0</v>
      </c>
      <c r="U39">
        <f t="shared" si="4"/>
        <v>0</v>
      </c>
    </row>
    <row r="40" spans="4:21" ht="12.75">
      <c r="D40" t="s">
        <v>151</v>
      </c>
      <c r="E40">
        <f>COUNTIF(E$4:E$34,"Resolved")</f>
        <v>0</v>
      </c>
      <c r="F40">
        <f aca="true" t="shared" si="5" ref="F40:U40">COUNTIF(F$4:F$34,"Resolved")</f>
        <v>0</v>
      </c>
      <c r="G40">
        <f t="shared" si="5"/>
        <v>0</v>
      </c>
      <c r="H40">
        <f t="shared" si="5"/>
        <v>0</v>
      </c>
      <c r="I40">
        <f t="shared" si="5"/>
        <v>0</v>
      </c>
      <c r="J40">
        <f t="shared" si="5"/>
        <v>0</v>
      </c>
      <c r="K40">
        <f t="shared" si="5"/>
        <v>0</v>
      </c>
      <c r="L40">
        <f t="shared" si="5"/>
        <v>0</v>
      </c>
      <c r="M40">
        <f t="shared" si="5"/>
        <v>0</v>
      </c>
      <c r="N40">
        <f t="shared" si="5"/>
        <v>0</v>
      </c>
      <c r="O40">
        <f t="shared" si="5"/>
        <v>0</v>
      </c>
      <c r="P40">
        <f t="shared" si="5"/>
        <v>0</v>
      </c>
      <c r="Q40">
        <f t="shared" si="5"/>
        <v>0</v>
      </c>
      <c r="R40">
        <f t="shared" si="5"/>
        <v>0</v>
      </c>
      <c r="S40">
        <f t="shared" si="5"/>
        <v>0</v>
      </c>
      <c r="T40">
        <f t="shared" si="5"/>
        <v>0</v>
      </c>
      <c r="U40">
        <f t="shared" si="5"/>
        <v>0</v>
      </c>
    </row>
    <row r="41" spans="4:21" ht="12.75">
      <c r="D41" t="s">
        <v>153</v>
      </c>
      <c r="E41">
        <f>COUNTIF(E$4:E$34,"vERIFIED")</f>
        <v>0</v>
      </c>
      <c r="F41">
        <f aca="true" t="shared" si="6" ref="F41:U41">COUNTIF(F$4:F$34,"vERIFIED")</f>
        <v>0</v>
      </c>
      <c r="G41">
        <f t="shared" si="6"/>
        <v>0</v>
      </c>
      <c r="H41">
        <f t="shared" si="6"/>
        <v>0</v>
      </c>
      <c r="I41">
        <f t="shared" si="6"/>
        <v>0</v>
      </c>
      <c r="J41">
        <f t="shared" si="6"/>
        <v>0</v>
      </c>
      <c r="K41">
        <f t="shared" si="6"/>
        <v>0</v>
      </c>
      <c r="L41">
        <f t="shared" si="6"/>
        <v>0</v>
      </c>
      <c r="M41">
        <f t="shared" si="6"/>
        <v>0</v>
      </c>
      <c r="N41">
        <f t="shared" si="6"/>
        <v>0</v>
      </c>
      <c r="O41">
        <f t="shared" si="6"/>
        <v>0</v>
      </c>
      <c r="P41">
        <f t="shared" si="6"/>
        <v>0</v>
      </c>
      <c r="Q41">
        <f t="shared" si="6"/>
        <v>0</v>
      </c>
      <c r="R41">
        <f t="shared" si="6"/>
        <v>0</v>
      </c>
      <c r="S41">
        <f t="shared" si="6"/>
        <v>0</v>
      </c>
      <c r="T41">
        <f t="shared" si="6"/>
        <v>0</v>
      </c>
      <c r="U41">
        <f t="shared" si="6"/>
        <v>0</v>
      </c>
    </row>
    <row r="42" spans="4:21" ht="12.75">
      <c r="D42" t="s">
        <v>152</v>
      </c>
      <c r="E42">
        <f>COUNTIF(E$4:E$34,"Closed")</f>
        <v>0</v>
      </c>
      <c r="F42">
        <f aca="true" t="shared" si="7" ref="F42:U42">COUNTIF(F$4:F$34,"Closed")</f>
        <v>0</v>
      </c>
      <c r="G42">
        <f t="shared" si="7"/>
        <v>0</v>
      </c>
      <c r="H42">
        <f t="shared" si="7"/>
        <v>0</v>
      </c>
      <c r="I42">
        <f t="shared" si="7"/>
        <v>0</v>
      </c>
      <c r="J42">
        <f t="shared" si="7"/>
        <v>0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7"/>
        <v>0</v>
      </c>
      <c r="O42">
        <f t="shared" si="7"/>
        <v>0</v>
      </c>
      <c r="P42">
        <f t="shared" si="7"/>
        <v>0</v>
      </c>
      <c r="Q42">
        <f t="shared" si="7"/>
        <v>0</v>
      </c>
      <c r="R42">
        <f t="shared" si="7"/>
        <v>0</v>
      </c>
      <c r="S42">
        <f t="shared" si="7"/>
        <v>0</v>
      </c>
      <c r="T42">
        <f t="shared" si="7"/>
        <v>0</v>
      </c>
      <c r="U42">
        <f t="shared" si="7"/>
        <v>0</v>
      </c>
    </row>
    <row r="44" ht="12.75">
      <c r="D44" t="s">
        <v>156</v>
      </c>
    </row>
    <row r="45" spans="4:21" ht="12.75">
      <c r="D45" t="s">
        <v>157</v>
      </c>
      <c r="E45" s="18">
        <f>E3</f>
        <v>38882</v>
      </c>
      <c r="F45" s="18">
        <f aca="true" t="shared" si="8" ref="F45:U45">F3</f>
        <v>38888</v>
      </c>
      <c r="G45" s="18">
        <f t="shared" si="8"/>
        <v>38896</v>
      </c>
      <c r="H45" s="18">
        <f t="shared" si="8"/>
        <v>38903</v>
      </c>
      <c r="I45" s="18">
        <f t="shared" si="8"/>
        <v>38910</v>
      </c>
      <c r="J45" s="18">
        <f t="shared" si="8"/>
        <v>38917</v>
      </c>
      <c r="K45" s="18">
        <f t="shared" si="8"/>
        <v>38924</v>
      </c>
      <c r="L45" s="18">
        <f t="shared" si="8"/>
        <v>38931</v>
      </c>
      <c r="M45" s="18">
        <f t="shared" si="8"/>
        <v>38938</v>
      </c>
      <c r="N45" s="18">
        <f t="shared" si="8"/>
        <v>38945</v>
      </c>
      <c r="O45" s="18">
        <f t="shared" si="8"/>
        <v>38952</v>
      </c>
      <c r="P45" s="18">
        <f t="shared" si="8"/>
        <v>38959</v>
      </c>
      <c r="Q45" s="18">
        <f t="shared" si="8"/>
        <v>38966</v>
      </c>
      <c r="R45" s="18">
        <f t="shared" si="8"/>
        <v>38973</v>
      </c>
      <c r="S45" s="18">
        <f t="shared" si="8"/>
        <v>38980</v>
      </c>
      <c r="T45" s="18">
        <f t="shared" si="8"/>
        <v>38987</v>
      </c>
      <c r="U45" s="18">
        <f t="shared" si="8"/>
        <v>38994</v>
      </c>
    </row>
    <row r="46" spans="4:21" ht="12.75">
      <c r="D46" t="s">
        <v>158</v>
      </c>
      <c r="E46">
        <f>SUMIF(D36:D42,"New",E36:E42)+SUMIF(D36:D42,"Assigned",E36:E42)+SUMIF(D36:D42,"Reopened",E36:E42)</f>
        <v>31</v>
      </c>
      <c r="F46">
        <f>SUMIF(E36:E42,"New",F36:F42)+SUMIF(E36:E42,"Assigned",F36:F42)+SUMIF(E36:E42,"Reopened",F36:F42)</f>
        <v>0</v>
      </c>
      <c r="G46">
        <f>SUMIF(F36:F42,"New",G36:G42)+SUMIF(F36:F42,"Assigned",G36:G42)+SUMIF(F36:F42,"Reopened",G36:G42)</f>
        <v>0</v>
      </c>
      <c r="H46">
        <f>SUMIF(G36:G42,"New",H36:H42)+SUMIF(G36:G42,"Assigned",H36:H42)+SUMIF(G36:G42,"Reopened",H36:H42)</f>
        <v>0</v>
      </c>
      <c r="I46">
        <f aca="true" t="shared" si="9" ref="I46:N46">SUMIF(H36:H42,"New",I36:I42)+SUMIF(H36:H42,"Assigned",I36:I42)+SUMIF(H36:H42,"Reopened",I36:I42)</f>
        <v>0</v>
      </c>
      <c r="J46">
        <f t="shared" si="9"/>
        <v>0</v>
      </c>
      <c r="K46">
        <f t="shared" si="9"/>
        <v>0</v>
      </c>
      <c r="L46">
        <f t="shared" si="9"/>
        <v>0</v>
      </c>
      <c r="M46">
        <f t="shared" si="9"/>
        <v>0</v>
      </c>
      <c r="N46">
        <f t="shared" si="9"/>
        <v>0</v>
      </c>
      <c r="O46">
        <f aca="true" t="shared" si="10" ref="O46:U46">SUMIF(N36:N42,"New",O36:O42)+SUMIF(N36:N42,"Assigned",O36:O42)+SUMIF(N36:N42,"Reopened",O36:O42)</f>
        <v>0</v>
      </c>
      <c r="P46">
        <f t="shared" si="10"/>
        <v>0</v>
      </c>
      <c r="Q46">
        <f t="shared" si="10"/>
        <v>0</v>
      </c>
      <c r="R46">
        <f t="shared" si="10"/>
        <v>0</v>
      </c>
      <c r="S46">
        <f t="shared" si="10"/>
        <v>0</v>
      </c>
      <c r="T46">
        <f t="shared" si="10"/>
        <v>0</v>
      </c>
      <c r="U46">
        <f t="shared" si="10"/>
        <v>0</v>
      </c>
    </row>
  </sheetData>
  <hyperlinks>
    <hyperlink ref="B5" r:id="rId1" display="https://bugs.eclipse.org/bugs/show_bug.cgi?id=146946"/>
    <hyperlink ref="B4" r:id="rId2" display="https://bugs.eclipse.org/bugs/show_bug.cgi?id=145171"/>
    <hyperlink ref="B9" r:id="rId3" display="https://bugs.eclipse.org/bugs/show_bug.cgi?id=147141"/>
    <hyperlink ref="B17" r:id="rId4" display="https://bugs.eclipse.org/bugs/show_bug.cgi?id=147144"/>
    <hyperlink ref="B27" r:id="rId5" display="https://bugs.eclipse.org/bugs/show_bug.cgi?id=147147"/>
    <hyperlink ref="B6" r:id="rId6" display="https://bugs.eclipse.org/bugs/show_bug.cgi?id=147148"/>
    <hyperlink ref="B7" r:id="rId7" display="https://bugs.eclipse.org/bugs/show_bug.cgi?id=147152"/>
    <hyperlink ref="B8" r:id="rId8" display="https://bugs.eclipse.org/bugs/show_bug.cgi?id=147161"/>
    <hyperlink ref="B10" r:id="rId9" display="https://bugs.eclipse.org/bugs/show_bug.cgi?id=147171"/>
    <hyperlink ref="B11" r:id="rId10" display="https://bugs.eclipse.org/bugs/show_bug.cgi?id=147166"/>
    <hyperlink ref="B12" r:id="rId11" display="https://bugs.eclipse.org/bugs/show_bug.cgi?id=147162"/>
    <hyperlink ref="B13" r:id="rId12" display="https://bugs.eclipse.org/bugs/show_bug.cgi?id=147149"/>
    <hyperlink ref="B14" r:id="rId13" display="https://bugs.eclipse.org/bugs/show_bug.cgi?id=147153"/>
    <hyperlink ref="B15" r:id="rId14" display="https://bugs.eclipse.org/bugs/show_bug.cgi?id=147172"/>
    <hyperlink ref="B16" r:id="rId15" display="https://bugs.eclipse.org/bugs/show_bug.cgi?id=147163"/>
    <hyperlink ref="B18" r:id="rId16" display="https://bugs.eclipse.org/bugs/show_bug.cgi?id=147154"/>
    <hyperlink ref="B19" r:id="rId17" display="https://bugs.eclipse.org/bugs/show_bug.cgi?id=147155"/>
    <hyperlink ref="B20" r:id="rId18" display="https://bugs.eclipse.org/bugs/show_bug.cgi?id=147167"/>
    <hyperlink ref="B21" r:id="rId19" display="https://bugs.eclipse.org/bugs/show_bug.cgi?id=147176"/>
    <hyperlink ref="B22" r:id="rId20" display="https://bugs.eclipse.org/bugs/show_bug.cgi?id=147165"/>
    <hyperlink ref="B23" r:id="rId21" display="https://bugs.eclipse.org/bugs/show_bug.cgi?id=147177"/>
    <hyperlink ref="B24" r:id="rId22" display="https://bugs.eclipse.org/bugs/show_bug.cgi?id=147151"/>
    <hyperlink ref="B25" r:id="rId23" display="https://bugs.eclipse.org/bugs/show_bug.cgi?id=147150"/>
    <hyperlink ref="B26" r:id="rId24" display="https://bugs.eclipse.org/bugs/show_bug.cgi?id=147178"/>
    <hyperlink ref="B28" r:id="rId25" display="https://bugs.eclipse.org/bugs/show_bug.cgi?id=147173"/>
    <hyperlink ref="B29" r:id="rId26" display="https://bugs.eclipse.org/bugs/show_bug.cgi?id=147174"/>
    <hyperlink ref="B30" r:id="rId27" display="https://bugs.eclipse.org/bugs/show_bug.cgi?id=147169"/>
    <hyperlink ref="B31" r:id="rId28" display="https://bugs.eclipse.org/bugs/show_bug.cgi?id=147164"/>
    <hyperlink ref="B32" r:id="rId29" display="https://bugs.eclipse.org/bugs/show_bug.cgi?id=147157"/>
    <hyperlink ref="B33" r:id="rId30" display="https://bugs.eclipse.org/bugs/show_bug.cgi?id=147158"/>
    <hyperlink ref="B34" r:id="rId31" display="https://bugs.eclipse.org/bugs/show_bug.cgi?id=147156"/>
  </hyperlinks>
  <printOptions/>
  <pageMargins left="0.75" right="0.75" top="1" bottom="1" header="0.5" footer="0.5"/>
  <pageSetup orientation="portrait" paperSize="9"/>
  <drawing r:id="rId32"/>
</worksheet>
</file>

<file path=xl/worksheets/sheet6.xml><?xml version="1.0" encoding="utf-8"?>
<worksheet xmlns="http://schemas.openxmlformats.org/spreadsheetml/2006/main" xmlns:r="http://schemas.openxmlformats.org/officeDocument/2006/relationships">
  <dimension ref="B2:U33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7.00390625" style="0" bestFit="1" customWidth="1"/>
    <col min="3" max="3" width="12.421875" style="0" bestFit="1" customWidth="1"/>
    <col min="4" max="4" width="32.7109375" style="0" bestFit="1" customWidth="1"/>
  </cols>
  <sheetData>
    <row r="1" ht="6.75" customHeight="1"/>
    <row r="2" spans="3:5" ht="12.75">
      <c r="C2" t="s">
        <v>160</v>
      </c>
      <c r="D2" s="16" t="s">
        <v>131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2:5" ht="12.75">
      <c r="B4" s="19">
        <v>146501</v>
      </c>
      <c r="C4" t="s">
        <v>0</v>
      </c>
      <c r="D4" t="s">
        <v>40</v>
      </c>
      <c r="E4" t="s">
        <v>148</v>
      </c>
    </row>
    <row r="5" spans="2:5" ht="12.75">
      <c r="B5" s="19">
        <v>147182</v>
      </c>
      <c r="C5" t="s">
        <v>2</v>
      </c>
      <c r="D5" t="s">
        <v>41</v>
      </c>
      <c r="E5" t="s">
        <v>148</v>
      </c>
    </row>
    <row r="6" spans="2:5" ht="12.75">
      <c r="B6" s="19">
        <v>146937</v>
      </c>
      <c r="C6" t="s">
        <v>2</v>
      </c>
      <c r="D6" t="s">
        <v>42</v>
      </c>
      <c r="E6" t="s">
        <v>148</v>
      </c>
    </row>
    <row r="7" spans="2:5" ht="12.75">
      <c r="B7" s="19">
        <v>147183</v>
      </c>
      <c r="C7" t="s">
        <v>2</v>
      </c>
      <c r="D7" t="s">
        <v>43</v>
      </c>
      <c r="E7" t="s">
        <v>148</v>
      </c>
    </row>
    <row r="8" spans="2:5" ht="12.75">
      <c r="B8" s="19">
        <v>146940</v>
      </c>
      <c r="C8" t="s">
        <v>2</v>
      </c>
      <c r="D8" t="s">
        <v>44</v>
      </c>
      <c r="E8" t="s">
        <v>148</v>
      </c>
    </row>
    <row r="9" spans="2:5" ht="12.75">
      <c r="B9" s="19">
        <v>147184</v>
      </c>
      <c r="C9" t="s">
        <v>6</v>
      </c>
      <c r="D9" t="s">
        <v>45</v>
      </c>
      <c r="E9" t="s">
        <v>148</v>
      </c>
    </row>
    <row r="10" spans="2:5" ht="12.75">
      <c r="B10" s="19">
        <v>147185</v>
      </c>
      <c r="C10" t="s">
        <v>6</v>
      </c>
      <c r="D10" t="s">
        <v>46</v>
      </c>
      <c r="E10" t="s">
        <v>148</v>
      </c>
    </row>
    <row r="11" spans="2:5" ht="12.75">
      <c r="B11" s="19">
        <v>146938</v>
      </c>
      <c r="C11" t="s">
        <v>6</v>
      </c>
      <c r="D11" t="s">
        <v>47</v>
      </c>
      <c r="E11" t="s">
        <v>148</v>
      </c>
    </row>
    <row r="12" spans="2:5" ht="12.75">
      <c r="B12" s="19">
        <v>146941</v>
      </c>
      <c r="C12" t="s">
        <v>6</v>
      </c>
      <c r="D12" t="s">
        <v>48</v>
      </c>
      <c r="E12" t="s">
        <v>148</v>
      </c>
    </row>
    <row r="13" spans="2:5" ht="12.75">
      <c r="B13" s="19">
        <v>147194</v>
      </c>
      <c r="C13" t="s">
        <v>16</v>
      </c>
      <c r="D13" t="s">
        <v>132</v>
      </c>
      <c r="E13" t="s">
        <v>148</v>
      </c>
    </row>
    <row r="14" spans="2:5" ht="12.75">
      <c r="B14" s="19">
        <v>147188</v>
      </c>
      <c r="C14" t="s">
        <v>16</v>
      </c>
      <c r="D14" t="s">
        <v>49</v>
      </c>
      <c r="E14" t="s">
        <v>148</v>
      </c>
    </row>
    <row r="15" spans="2:5" ht="12.75">
      <c r="B15" s="19">
        <v>147195</v>
      </c>
      <c r="C15" t="s">
        <v>17</v>
      </c>
      <c r="D15" t="s">
        <v>48</v>
      </c>
      <c r="E15" t="s">
        <v>148</v>
      </c>
    </row>
    <row r="16" spans="2:5" ht="12.75">
      <c r="B16" s="19">
        <v>147186</v>
      </c>
      <c r="C16" t="s">
        <v>17</v>
      </c>
      <c r="D16" t="s">
        <v>45</v>
      </c>
      <c r="E16" t="s">
        <v>148</v>
      </c>
    </row>
    <row r="17" spans="2:5" ht="12.75">
      <c r="B17" s="19">
        <v>147187</v>
      </c>
      <c r="C17" t="s">
        <v>17</v>
      </c>
      <c r="D17" t="s">
        <v>46</v>
      </c>
      <c r="E17" t="s">
        <v>148</v>
      </c>
    </row>
    <row r="18" spans="2:5" ht="12.75">
      <c r="B18" s="19">
        <v>147189</v>
      </c>
      <c r="C18" t="s">
        <v>15</v>
      </c>
      <c r="D18" t="s">
        <v>50</v>
      </c>
      <c r="E18" t="s">
        <v>148</v>
      </c>
    </row>
    <row r="19" spans="2:5" ht="12.75">
      <c r="B19" s="19">
        <v>147196</v>
      </c>
      <c r="C19" t="s">
        <v>15</v>
      </c>
      <c r="D19" t="s">
        <v>51</v>
      </c>
      <c r="E19" t="s">
        <v>148</v>
      </c>
    </row>
    <row r="20" spans="2:5" ht="12.75">
      <c r="B20" s="19">
        <v>147198</v>
      </c>
      <c r="C20" t="s">
        <v>15</v>
      </c>
      <c r="D20" t="s">
        <v>52</v>
      </c>
      <c r="E20" t="s">
        <v>148</v>
      </c>
    </row>
    <row r="21" spans="2:5" ht="12.75">
      <c r="B21" s="19">
        <v>147191</v>
      </c>
      <c r="C21" t="s">
        <v>15</v>
      </c>
      <c r="D21" t="s">
        <v>132</v>
      </c>
      <c r="E21" t="s">
        <v>148</v>
      </c>
    </row>
    <row r="22" spans="2:5" ht="12.75">
      <c r="B22" s="19">
        <v>147193</v>
      </c>
      <c r="C22" t="s">
        <v>15</v>
      </c>
      <c r="D22" t="s">
        <v>53</v>
      </c>
      <c r="E22" t="s">
        <v>148</v>
      </c>
    </row>
    <row r="23" ht="6.75" customHeight="1"/>
    <row r="24" spans="4:21" ht="12.75">
      <c r="D24" t="s">
        <v>155</v>
      </c>
      <c r="E24">
        <f>COUNTIF(E$4:E$22,"Unconfirmed")</f>
        <v>0</v>
      </c>
      <c r="F24">
        <f aca="true" t="shared" si="1" ref="F24:U24">COUNTIF(F$4:F$22,"Unconfirmed")</f>
        <v>0</v>
      </c>
      <c r="G24">
        <f t="shared" si="1"/>
        <v>0</v>
      </c>
      <c r="H24">
        <f t="shared" si="1"/>
        <v>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0</v>
      </c>
      <c r="M24">
        <f t="shared" si="1"/>
        <v>0</v>
      </c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  <c r="S24">
        <f t="shared" si="1"/>
        <v>0</v>
      </c>
      <c r="T24">
        <f t="shared" si="1"/>
        <v>0</v>
      </c>
      <c r="U24">
        <f t="shared" si="1"/>
        <v>0</v>
      </c>
    </row>
    <row r="25" spans="4:21" ht="12.75">
      <c r="D25" t="s">
        <v>124</v>
      </c>
      <c r="E25">
        <f>COUNTIF(E$4:E$22,"New")</f>
        <v>0</v>
      </c>
      <c r="F25">
        <f aca="true" t="shared" si="2" ref="F25:U25">COUNTIF(F$4:F$22,"New")</f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t="shared" si="2"/>
        <v>0</v>
      </c>
      <c r="N25">
        <f t="shared" si="2"/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2"/>
        <v>0</v>
      </c>
      <c r="S25">
        <f t="shared" si="2"/>
        <v>0</v>
      </c>
      <c r="T25">
        <f t="shared" si="2"/>
        <v>0</v>
      </c>
      <c r="U25">
        <f t="shared" si="2"/>
        <v>0</v>
      </c>
    </row>
    <row r="26" spans="4:21" ht="12.75">
      <c r="D26" t="s">
        <v>148</v>
      </c>
      <c r="E26">
        <f>COUNTIF(E$4:E$22,"Assigned")</f>
        <v>19</v>
      </c>
      <c r="F26">
        <f aca="true" t="shared" si="3" ref="F26:U26">COUNTIF(F$4:F$22,"Assigned")</f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 t="shared" si="3"/>
        <v>0</v>
      </c>
      <c r="N26">
        <f t="shared" si="3"/>
        <v>0</v>
      </c>
      <c r="O26">
        <f t="shared" si="3"/>
        <v>0</v>
      </c>
      <c r="P26">
        <f t="shared" si="3"/>
        <v>0</v>
      </c>
      <c r="Q26">
        <f t="shared" si="3"/>
        <v>0</v>
      </c>
      <c r="R26">
        <f t="shared" si="3"/>
        <v>0</v>
      </c>
      <c r="S26">
        <f t="shared" si="3"/>
        <v>0</v>
      </c>
      <c r="T26">
        <f t="shared" si="3"/>
        <v>0</v>
      </c>
      <c r="U26">
        <f t="shared" si="3"/>
        <v>0</v>
      </c>
    </row>
    <row r="27" spans="4:21" ht="12.75">
      <c r="D27" t="s">
        <v>154</v>
      </c>
      <c r="E27">
        <f>COUNTIF(E$4:E$22,"Reopened")</f>
        <v>0</v>
      </c>
      <c r="F27">
        <f aca="true" t="shared" si="4" ref="F27:U27">COUNTIF(F$4:F$22,"Reopened")</f>
        <v>0</v>
      </c>
      <c r="G27">
        <f t="shared" si="4"/>
        <v>0</v>
      </c>
      <c r="H27">
        <f t="shared" si="4"/>
        <v>0</v>
      </c>
      <c r="I27">
        <f t="shared" si="4"/>
        <v>0</v>
      </c>
      <c r="J27">
        <f t="shared" si="4"/>
        <v>0</v>
      </c>
      <c r="K27">
        <f t="shared" si="4"/>
        <v>0</v>
      </c>
      <c r="L27">
        <f t="shared" si="4"/>
        <v>0</v>
      </c>
      <c r="M27">
        <f t="shared" si="4"/>
        <v>0</v>
      </c>
      <c r="N27">
        <f t="shared" si="4"/>
        <v>0</v>
      </c>
      <c r="O27">
        <f t="shared" si="4"/>
        <v>0</v>
      </c>
      <c r="P27">
        <f t="shared" si="4"/>
        <v>0</v>
      </c>
      <c r="Q27">
        <f t="shared" si="4"/>
        <v>0</v>
      </c>
      <c r="R27">
        <f t="shared" si="4"/>
        <v>0</v>
      </c>
      <c r="S27">
        <f t="shared" si="4"/>
        <v>0</v>
      </c>
      <c r="T27">
        <f t="shared" si="4"/>
        <v>0</v>
      </c>
      <c r="U27">
        <f t="shared" si="4"/>
        <v>0</v>
      </c>
    </row>
    <row r="28" spans="4:21" ht="12.75">
      <c r="D28" t="s">
        <v>151</v>
      </c>
      <c r="E28">
        <f>COUNTIF(E$4:E$22,"Resolved")</f>
        <v>0</v>
      </c>
      <c r="F28">
        <f aca="true" t="shared" si="5" ref="F28:U28">COUNTIF(F$4:F$22,"Resolved")</f>
        <v>0</v>
      </c>
      <c r="G28">
        <f t="shared" si="5"/>
        <v>0</v>
      </c>
      <c r="H28">
        <f t="shared" si="5"/>
        <v>0</v>
      </c>
      <c r="I28">
        <f t="shared" si="5"/>
        <v>0</v>
      </c>
      <c r="J28">
        <f t="shared" si="5"/>
        <v>0</v>
      </c>
      <c r="K28">
        <f t="shared" si="5"/>
        <v>0</v>
      </c>
      <c r="L28">
        <f t="shared" si="5"/>
        <v>0</v>
      </c>
      <c r="M28">
        <f t="shared" si="5"/>
        <v>0</v>
      </c>
      <c r="N28">
        <f t="shared" si="5"/>
        <v>0</v>
      </c>
      <c r="O28">
        <f t="shared" si="5"/>
        <v>0</v>
      </c>
      <c r="P28">
        <f t="shared" si="5"/>
        <v>0</v>
      </c>
      <c r="Q28">
        <f t="shared" si="5"/>
        <v>0</v>
      </c>
      <c r="R28">
        <f t="shared" si="5"/>
        <v>0</v>
      </c>
      <c r="S28">
        <f t="shared" si="5"/>
        <v>0</v>
      </c>
      <c r="T28">
        <f t="shared" si="5"/>
        <v>0</v>
      </c>
      <c r="U28">
        <f t="shared" si="5"/>
        <v>0</v>
      </c>
    </row>
    <row r="29" spans="4:21" ht="12.75">
      <c r="D29" t="s">
        <v>153</v>
      </c>
      <c r="E29">
        <f>COUNTIF(E$4:E$22,"Verified")</f>
        <v>0</v>
      </c>
      <c r="F29">
        <f aca="true" t="shared" si="6" ref="F29:U29">COUNTIF(F$4:F$22,"Verified")</f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0</v>
      </c>
      <c r="L29">
        <f t="shared" si="6"/>
        <v>0</v>
      </c>
      <c r="M29">
        <f t="shared" si="6"/>
        <v>0</v>
      </c>
      <c r="N29">
        <f t="shared" si="6"/>
        <v>0</v>
      </c>
      <c r="O29">
        <f t="shared" si="6"/>
        <v>0</v>
      </c>
      <c r="P29">
        <f t="shared" si="6"/>
        <v>0</v>
      </c>
      <c r="Q29">
        <f t="shared" si="6"/>
        <v>0</v>
      </c>
      <c r="R29">
        <f t="shared" si="6"/>
        <v>0</v>
      </c>
      <c r="S29">
        <f t="shared" si="6"/>
        <v>0</v>
      </c>
      <c r="T29">
        <f t="shared" si="6"/>
        <v>0</v>
      </c>
      <c r="U29">
        <f t="shared" si="6"/>
        <v>0</v>
      </c>
    </row>
    <row r="30" spans="4:21" ht="12.75">
      <c r="D30" t="s">
        <v>152</v>
      </c>
      <c r="E30">
        <f>COUNTIF(E$4:E$22,"Closed")</f>
        <v>0</v>
      </c>
      <c r="F30">
        <f aca="true" t="shared" si="7" ref="F30:U30">COUNTIF(F$4:F$22,"Closed")</f>
        <v>0</v>
      </c>
      <c r="G30">
        <f t="shared" si="7"/>
        <v>0</v>
      </c>
      <c r="H30">
        <f t="shared" si="7"/>
        <v>0</v>
      </c>
      <c r="I30">
        <f t="shared" si="7"/>
        <v>0</v>
      </c>
      <c r="J30">
        <f t="shared" si="7"/>
        <v>0</v>
      </c>
      <c r="K30">
        <f t="shared" si="7"/>
        <v>0</v>
      </c>
      <c r="L30">
        <f t="shared" si="7"/>
        <v>0</v>
      </c>
      <c r="M30">
        <f t="shared" si="7"/>
        <v>0</v>
      </c>
      <c r="N30">
        <f t="shared" si="7"/>
        <v>0</v>
      </c>
      <c r="O30">
        <f t="shared" si="7"/>
        <v>0</v>
      </c>
      <c r="P30">
        <f t="shared" si="7"/>
        <v>0</v>
      </c>
      <c r="Q30">
        <f t="shared" si="7"/>
        <v>0</v>
      </c>
      <c r="R30">
        <f t="shared" si="7"/>
        <v>0</v>
      </c>
      <c r="S30">
        <f t="shared" si="7"/>
        <v>0</v>
      </c>
      <c r="T30">
        <f t="shared" si="7"/>
        <v>0</v>
      </c>
      <c r="U30">
        <f t="shared" si="7"/>
        <v>0</v>
      </c>
    </row>
    <row r="32" spans="4:21" ht="12.75">
      <c r="D32" t="s">
        <v>157</v>
      </c>
      <c r="E32" s="18">
        <f>E3</f>
        <v>38882</v>
      </c>
      <c r="F32" s="18">
        <f>F3</f>
        <v>38888</v>
      </c>
      <c r="G32" s="18">
        <f>G3</f>
        <v>38896</v>
      </c>
      <c r="H32" s="18">
        <f>H3</f>
        <v>38903</v>
      </c>
      <c r="I32" s="18">
        <f aca="true" t="shared" si="8" ref="I32:U32">I3</f>
        <v>38910</v>
      </c>
      <c r="J32" s="18">
        <f t="shared" si="8"/>
        <v>38917</v>
      </c>
      <c r="K32" s="18">
        <f t="shared" si="8"/>
        <v>38924</v>
      </c>
      <c r="L32" s="18">
        <f t="shared" si="8"/>
        <v>38931</v>
      </c>
      <c r="M32" s="18">
        <f t="shared" si="8"/>
        <v>38938</v>
      </c>
      <c r="N32" s="18">
        <f t="shared" si="8"/>
        <v>38945</v>
      </c>
      <c r="O32" s="18">
        <f t="shared" si="8"/>
        <v>38952</v>
      </c>
      <c r="P32" s="18">
        <f t="shared" si="8"/>
        <v>38959</v>
      </c>
      <c r="Q32" s="18">
        <f t="shared" si="8"/>
        <v>38966</v>
      </c>
      <c r="R32" s="18">
        <f t="shared" si="8"/>
        <v>38973</v>
      </c>
      <c r="S32" s="18">
        <f t="shared" si="8"/>
        <v>38980</v>
      </c>
      <c r="T32" s="18">
        <f t="shared" si="8"/>
        <v>38987</v>
      </c>
      <c r="U32" s="18">
        <f t="shared" si="8"/>
        <v>38994</v>
      </c>
    </row>
    <row r="33" spans="4:21" ht="12.75">
      <c r="D33" t="s">
        <v>158</v>
      </c>
      <c r="E33">
        <f>SUMIF(D23:D29,"New",E23:E29)+SUMIF(D23:D29,"Assigned",E23:E29)+SUMIF(D23:D29,"Reopened",E23:E29)</f>
        <v>19</v>
      </c>
      <c r="F33">
        <f>SUMIF(E23:E29,"New",F23:F29)+SUMIF(E23:E29,"Assigned",F23:F29)+SUMIF(E23:E29,"Reopened",F23:F29)</f>
        <v>0</v>
      </c>
      <c r="G33">
        <f>SUMIF(F23:F29,"New",G23:G29)+SUMIF(F23:F29,"Assigned",G23:G29)+SUMIF(F23:F29,"Reopened",G23:G29)</f>
        <v>0</v>
      </c>
      <c r="H33">
        <f>SUMIF(G23:G29,"New",H23:H29)+SUMIF(G23:G29,"Assigned",H23:H29)+SUMIF(G23:G29,"Reopened",H23:H29)</f>
        <v>0</v>
      </c>
      <c r="I33">
        <f aca="true" t="shared" si="9" ref="I33:N33">SUMIF(H23:H29,"New",I23:I29)+SUMIF(H23:H29,"Assigned",I23:I29)+SUMIF(H23:H29,"Reopened",I23:I29)</f>
        <v>0</v>
      </c>
      <c r="J33">
        <f t="shared" si="9"/>
        <v>0</v>
      </c>
      <c r="K33">
        <f t="shared" si="9"/>
        <v>0</v>
      </c>
      <c r="L33">
        <f t="shared" si="9"/>
        <v>0</v>
      </c>
      <c r="M33">
        <f t="shared" si="9"/>
        <v>0</v>
      </c>
      <c r="N33">
        <f t="shared" si="9"/>
        <v>0</v>
      </c>
      <c r="O33">
        <f aca="true" t="shared" si="10" ref="O33:U33">SUMIF(N23:N29,"New",O23:O29)+SUMIF(N23:N29,"Assigned",O23:O29)+SUMIF(N23:N29,"Reopened",O23:O29)</f>
        <v>0</v>
      </c>
      <c r="P33">
        <f t="shared" si="10"/>
        <v>0</v>
      </c>
      <c r="Q33">
        <f t="shared" si="10"/>
        <v>0</v>
      </c>
      <c r="R33">
        <f t="shared" si="10"/>
        <v>0</v>
      </c>
      <c r="S33">
        <f t="shared" si="10"/>
        <v>0</v>
      </c>
      <c r="T33">
        <f t="shared" si="10"/>
        <v>0</v>
      </c>
      <c r="U33">
        <f t="shared" si="10"/>
        <v>0</v>
      </c>
    </row>
  </sheetData>
  <hyperlinks>
    <hyperlink ref="B4" r:id="rId1" display="https://bugs.eclipse.org/bugs/show_bug.cgi?id=146501"/>
    <hyperlink ref="B5" r:id="rId2" display="https://bugs.eclipse.org/bugs/show_bug.cgi?id=147182"/>
    <hyperlink ref="B6" r:id="rId3" display="https://bugs.eclipse.org/bugs/show_bug.cgi?id=146937"/>
    <hyperlink ref="B7" r:id="rId4" display="https://bugs.eclipse.org/bugs/show_bug.cgi?id=147183"/>
    <hyperlink ref="B8" r:id="rId5" display="https://bugs.eclipse.org/bugs/show_bug.cgi?id=146940"/>
    <hyperlink ref="B9" r:id="rId6" display="https://bugs.eclipse.org/bugs/show_bug.cgi?id=147184"/>
    <hyperlink ref="B10" r:id="rId7" display="https://bugs.eclipse.org/bugs/show_bug.cgi?id=147185"/>
    <hyperlink ref="B11" r:id="rId8" display="https://bugs.eclipse.org/bugs/show_bug.cgi?id=146938"/>
    <hyperlink ref="B12" r:id="rId9" display="https://bugs.eclipse.org/bugs/show_bug.cgi?id=146941"/>
    <hyperlink ref="B13" r:id="rId10" display="https://bugs.eclipse.org/bugs/show_bug.cgi?id=147194"/>
    <hyperlink ref="B14" r:id="rId11" display="https://bugs.eclipse.org/bugs/show_bug.cgi?id=147188"/>
    <hyperlink ref="B15" r:id="rId12" display="https://bugs.eclipse.org/bugs/show_bug.cgi?id=147195"/>
    <hyperlink ref="B16" r:id="rId13" display="https://bugs.eclipse.org/bugs/show_bug.cgi?id=147186"/>
    <hyperlink ref="B17" r:id="rId14" display="https://bugs.eclipse.org/bugs/show_bug.cgi?id=147187"/>
    <hyperlink ref="B18" r:id="rId15" display="https://bugs.eclipse.org/bugs/show_bug.cgi?id=147189"/>
    <hyperlink ref="B19" r:id="rId16" display="https://bugs.eclipse.org/bugs/show_bug.cgi?id=147196"/>
    <hyperlink ref="B20" r:id="rId17" display="https://bugs.eclipse.org/bugs/show_bug.cgi?id=147198"/>
    <hyperlink ref="B21" r:id="rId18" display="https://bugs.eclipse.org/bugs/show_bug.cgi?id=147191"/>
    <hyperlink ref="B22" r:id="rId19" display="https://bugs.eclipse.org/bugs/show_bug.cgi?id=147193"/>
  </hyperlinks>
  <printOptions/>
  <pageMargins left="0.75" right="0.75" top="1" bottom="1" header="0.5" footer="0.5"/>
  <pageSetup orientation="portrait" paperSize="9"/>
  <drawing r:id="rId2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8"/>
  <sheetViews>
    <sheetView workbookViewId="0" topLeftCell="A1">
      <pane ySplit="3" topLeftCell="BM4" activePane="bottomLeft" state="frozen"/>
      <selection pane="topLeft" activeCell="A1" sqref="A1"/>
      <selection pane="bottomLeft" activeCell="L34" sqref="L34"/>
    </sheetView>
  </sheetViews>
  <sheetFormatPr defaultColWidth="9.140625" defaultRowHeight="12.75"/>
  <cols>
    <col min="1" max="1" width="2.7109375" style="0" customWidth="1"/>
    <col min="4" max="4" width="36.140625" style="0" bestFit="1" customWidth="1"/>
  </cols>
  <sheetData>
    <row r="2" spans="3:5" ht="12.75">
      <c r="C2" t="s">
        <v>160</v>
      </c>
      <c r="D2" s="16" t="s">
        <v>129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3:4" ht="12.75">
      <c r="C4" t="s">
        <v>2</v>
      </c>
      <c r="D4" t="s">
        <v>159</v>
      </c>
    </row>
    <row r="5" spans="3:4" ht="12.75">
      <c r="C5" t="s">
        <v>16</v>
      </c>
      <c r="D5" t="s">
        <v>80</v>
      </c>
    </row>
    <row r="6" spans="3:4" ht="12.75">
      <c r="C6" t="s">
        <v>16</v>
      </c>
      <c r="D6" t="s">
        <v>54</v>
      </c>
    </row>
    <row r="7" spans="3:4" ht="12.75">
      <c r="C7" t="s">
        <v>17</v>
      </c>
      <c r="D7" t="s">
        <v>80</v>
      </c>
    </row>
    <row r="9" spans="4:21" ht="12.75">
      <c r="D9" t="s">
        <v>155</v>
      </c>
      <c r="E9">
        <f aca="true" t="shared" si="1" ref="E9:U9">COUNTIF(E$4:E$7,"Unconfirmed")</f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1"/>
        <v>0</v>
      </c>
      <c r="U9">
        <f t="shared" si="1"/>
        <v>0</v>
      </c>
    </row>
    <row r="10" spans="4:21" ht="12.75">
      <c r="D10" t="s">
        <v>124</v>
      </c>
      <c r="E10">
        <f aca="true" t="shared" si="2" ref="E10:U10">COUNTIF(E$4:E$7,"New")</f>
        <v>0</v>
      </c>
      <c r="F10">
        <f t="shared" si="2"/>
        <v>0</v>
      </c>
      <c r="G10">
        <f t="shared" si="2"/>
        <v>0</v>
      </c>
      <c r="H10">
        <f t="shared" si="2"/>
        <v>0</v>
      </c>
      <c r="I10">
        <f t="shared" si="2"/>
        <v>0</v>
      </c>
      <c r="J10">
        <f t="shared" si="2"/>
        <v>0</v>
      </c>
      <c r="K10">
        <f t="shared" si="2"/>
        <v>0</v>
      </c>
      <c r="L10">
        <f t="shared" si="2"/>
        <v>0</v>
      </c>
      <c r="M10">
        <f t="shared" si="2"/>
        <v>0</v>
      </c>
      <c r="N10">
        <f t="shared" si="2"/>
        <v>0</v>
      </c>
      <c r="O10">
        <f t="shared" si="2"/>
        <v>0</v>
      </c>
      <c r="P10">
        <f t="shared" si="2"/>
        <v>0</v>
      </c>
      <c r="Q10">
        <f t="shared" si="2"/>
        <v>0</v>
      </c>
      <c r="R10">
        <f t="shared" si="2"/>
        <v>0</v>
      </c>
      <c r="S10">
        <f t="shared" si="2"/>
        <v>0</v>
      </c>
      <c r="T10">
        <f t="shared" si="2"/>
        <v>0</v>
      </c>
      <c r="U10">
        <f t="shared" si="2"/>
        <v>0</v>
      </c>
    </row>
    <row r="11" spans="4:21" ht="12.75">
      <c r="D11" t="s">
        <v>148</v>
      </c>
      <c r="E11">
        <f aca="true" t="shared" si="3" ref="E11:U11">COUNTIF(E$4:E$7,"Assigned")</f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0</v>
      </c>
      <c r="M11">
        <f t="shared" si="3"/>
        <v>0</v>
      </c>
      <c r="N11">
        <f t="shared" si="3"/>
        <v>0</v>
      </c>
      <c r="O11">
        <f t="shared" si="3"/>
        <v>0</v>
      </c>
      <c r="P11">
        <f t="shared" si="3"/>
        <v>0</v>
      </c>
      <c r="Q11">
        <f t="shared" si="3"/>
        <v>0</v>
      </c>
      <c r="R11">
        <f t="shared" si="3"/>
        <v>0</v>
      </c>
      <c r="S11">
        <f t="shared" si="3"/>
        <v>0</v>
      </c>
      <c r="T11">
        <f t="shared" si="3"/>
        <v>0</v>
      </c>
      <c r="U11">
        <f t="shared" si="3"/>
        <v>0</v>
      </c>
    </row>
    <row r="12" spans="4:21" ht="12.75">
      <c r="D12" t="s">
        <v>154</v>
      </c>
      <c r="E12">
        <f aca="true" t="shared" si="4" ref="E12:U12">COUNTIF(E$4:E$7,"Reopened")</f>
        <v>0</v>
      </c>
      <c r="F12">
        <f t="shared" si="4"/>
        <v>0</v>
      </c>
      <c r="G12">
        <f t="shared" si="4"/>
        <v>0</v>
      </c>
      <c r="H12">
        <f t="shared" si="4"/>
        <v>0</v>
      </c>
      <c r="I12">
        <f t="shared" si="4"/>
        <v>0</v>
      </c>
      <c r="J12">
        <f t="shared" si="4"/>
        <v>0</v>
      </c>
      <c r="K12">
        <f t="shared" si="4"/>
        <v>0</v>
      </c>
      <c r="L12">
        <f t="shared" si="4"/>
        <v>0</v>
      </c>
      <c r="M12">
        <f t="shared" si="4"/>
        <v>0</v>
      </c>
      <c r="N12">
        <f t="shared" si="4"/>
        <v>0</v>
      </c>
      <c r="O12">
        <f t="shared" si="4"/>
        <v>0</v>
      </c>
      <c r="P12">
        <f t="shared" si="4"/>
        <v>0</v>
      </c>
      <c r="Q12">
        <f t="shared" si="4"/>
        <v>0</v>
      </c>
      <c r="R12">
        <f t="shared" si="4"/>
        <v>0</v>
      </c>
      <c r="S12">
        <f t="shared" si="4"/>
        <v>0</v>
      </c>
      <c r="T12">
        <f t="shared" si="4"/>
        <v>0</v>
      </c>
      <c r="U12">
        <f t="shared" si="4"/>
        <v>0</v>
      </c>
    </row>
    <row r="13" spans="4:21" ht="12.75">
      <c r="D13" t="s">
        <v>151</v>
      </c>
      <c r="E13">
        <f aca="true" t="shared" si="5" ref="E13:U13">COUNTIF(E$4:E$7,"Resolved")</f>
        <v>0</v>
      </c>
      <c r="F13">
        <f t="shared" si="5"/>
        <v>0</v>
      </c>
      <c r="G13">
        <f t="shared" si="5"/>
        <v>0</v>
      </c>
      <c r="H13">
        <f t="shared" si="5"/>
        <v>0</v>
      </c>
      <c r="I13">
        <f t="shared" si="5"/>
        <v>0</v>
      </c>
      <c r="J13">
        <f t="shared" si="5"/>
        <v>0</v>
      </c>
      <c r="K13">
        <f t="shared" si="5"/>
        <v>0</v>
      </c>
      <c r="L13">
        <f t="shared" si="5"/>
        <v>0</v>
      </c>
      <c r="M13">
        <f t="shared" si="5"/>
        <v>0</v>
      </c>
      <c r="N13">
        <f t="shared" si="5"/>
        <v>0</v>
      </c>
      <c r="O13">
        <f t="shared" si="5"/>
        <v>0</v>
      </c>
      <c r="P13">
        <f t="shared" si="5"/>
        <v>0</v>
      </c>
      <c r="Q13">
        <f t="shared" si="5"/>
        <v>0</v>
      </c>
      <c r="R13">
        <f t="shared" si="5"/>
        <v>0</v>
      </c>
      <c r="S13">
        <f t="shared" si="5"/>
        <v>0</v>
      </c>
      <c r="T13">
        <f t="shared" si="5"/>
        <v>0</v>
      </c>
      <c r="U13">
        <f t="shared" si="5"/>
        <v>0</v>
      </c>
    </row>
    <row r="14" spans="4:21" ht="12.75">
      <c r="D14" t="s">
        <v>153</v>
      </c>
      <c r="E14">
        <f aca="true" t="shared" si="6" ref="E14:U14">COUNTIF(E$4:E$7,"Verified")</f>
        <v>0</v>
      </c>
      <c r="F14">
        <f t="shared" si="6"/>
        <v>0</v>
      </c>
      <c r="G14">
        <f t="shared" si="6"/>
        <v>0</v>
      </c>
      <c r="H14">
        <f t="shared" si="6"/>
        <v>0</v>
      </c>
      <c r="I14">
        <f t="shared" si="6"/>
        <v>0</v>
      </c>
      <c r="J14">
        <f t="shared" si="6"/>
        <v>0</v>
      </c>
      <c r="K14">
        <f t="shared" si="6"/>
        <v>0</v>
      </c>
      <c r="L14">
        <f t="shared" si="6"/>
        <v>0</v>
      </c>
      <c r="M14">
        <f t="shared" si="6"/>
        <v>0</v>
      </c>
      <c r="N14">
        <f t="shared" si="6"/>
        <v>0</v>
      </c>
      <c r="O14">
        <f t="shared" si="6"/>
        <v>0</v>
      </c>
      <c r="P14">
        <f t="shared" si="6"/>
        <v>0</v>
      </c>
      <c r="Q14">
        <f t="shared" si="6"/>
        <v>0</v>
      </c>
      <c r="R14">
        <f t="shared" si="6"/>
        <v>0</v>
      </c>
      <c r="S14">
        <f t="shared" si="6"/>
        <v>0</v>
      </c>
      <c r="T14">
        <f t="shared" si="6"/>
        <v>0</v>
      </c>
      <c r="U14">
        <f t="shared" si="6"/>
        <v>0</v>
      </c>
    </row>
    <row r="15" spans="4:21" ht="12.75">
      <c r="D15" t="s">
        <v>152</v>
      </c>
      <c r="E15">
        <f aca="true" t="shared" si="7" ref="E15:U15">COUNTIF(E$4:E$7,"Closed")</f>
        <v>0</v>
      </c>
      <c r="F15">
        <f t="shared" si="7"/>
        <v>0</v>
      </c>
      <c r="G15">
        <f t="shared" si="7"/>
        <v>0</v>
      </c>
      <c r="H15">
        <f t="shared" si="7"/>
        <v>0</v>
      </c>
      <c r="I15">
        <f t="shared" si="7"/>
        <v>0</v>
      </c>
      <c r="J15">
        <f t="shared" si="7"/>
        <v>0</v>
      </c>
      <c r="K15">
        <f t="shared" si="7"/>
        <v>0</v>
      </c>
      <c r="L15">
        <f t="shared" si="7"/>
        <v>0</v>
      </c>
      <c r="M15">
        <f t="shared" si="7"/>
        <v>0</v>
      </c>
      <c r="N15">
        <f t="shared" si="7"/>
        <v>0</v>
      </c>
      <c r="O15">
        <f t="shared" si="7"/>
        <v>0</v>
      </c>
      <c r="P15">
        <f t="shared" si="7"/>
        <v>0</v>
      </c>
      <c r="Q15">
        <f t="shared" si="7"/>
        <v>0</v>
      </c>
      <c r="R15">
        <f t="shared" si="7"/>
        <v>0</v>
      </c>
      <c r="S15">
        <f t="shared" si="7"/>
        <v>0</v>
      </c>
      <c r="T15">
        <f t="shared" si="7"/>
        <v>0</v>
      </c>
      <c r="U15">
        <f t="shared" si="7"/>
        <v>0</v>
      </c>
    </row>
    <row r="17" spans="4:21" ht="12.75">
      <c r="D17" t="s">
        <v>157</v>
      </c>
      <c r="E17" s="18">
        <f>E3</f>
        <v>38882</v>
      </c>
      <c r="F17" s="18">
        <f aca="true" t="shared" si="8" ref="F17:U17">F3</f>
        <v>38888</v>
      </c>
      <c r="G17" s="18">
        <f t="shared" si="8"/>
        <v>38896</v>
      </c>
      <c r="H17" s="18">
        <f t="shared" si="8"/>
        <v>38903</v>
      </c>
      <c r="I17" s="18">
        <f t="shared" si="8"/>
        <v>38910</v>
      </c>
      <c r="J17" s="18">
        <f t="shared" si="8"/>
        <v>38917</v>
      </c>
      <c r="K17" s="18">
        <f t="shared" si="8"/>
        <v>38924</v>
      </c>
      <c r="L17" s="18">
        <f t="shared" si="8"/>
        <v>38931</v>
      </c>
      <c r="M17" s="18">
        <f t="shared" si="8"/>
        <v>38938</v>
      </c>
      <c r="N17" s="18">
        <f t="shared" si="8"/>
        <v>38945</v>
      </c>
      <c r="O17" s="18">
        <f t="shared" si="8"/>
        <v>38952</v>
      </c>
      <c r="P17" s="18">
        <f t="shared" si="8"/>
        <v>38959</v>
      </c>
      <c r="Q17" s="18">
        <f t="shared" si="8"/>
        <v>38966</v>
      </c>
      <c r="R17" s="18">
        <f t="shared" si="8"/>
        <v>38973</v>
      </c>
      <c r="S17" s="18">
        <f t="shared" si="8"/>
        <v>38980</v>
      </c>
      <c r="T17" s="18">
        <f t="shared" si="8"/>
        <v>38987</v>
      </c>
      <c r="U17" s="18">
        <f t="shared" si="8"/>
        <v>38994</v>
      </c>
    </row>
    <row r="18" spans="4:21" ht="12.75">
      <c r="D18" t="s">
        <v>158</v>
      </c>
      <c r="E18">
        <f>SUMIF(D9:D15,"New",E9:E15)+SUMIF(D9:D15,"Assigned",E9:E15)+SUMIF(D9:D15,"Reopened",E9:E15)</f>
        <v>0</v>
      </c>
      <c r="F18">
        <f>SUMIF(E9:E15,"New",F9:F15)+SUMIF(E9:E15,"Assigned",F9:F15)+SUMIF(E9:E15,"Reopened",F9:F15)</f>
        <v>0</v>
      </c>
      <c r="G18">
        <f aca="true" t="shared" si="9" ref="G18:U18">SUMIF(F9:F15,"New",G9:G15)+SUMIF(F9:F15,"Assigned",G9:G15)+SUMIF(F9:F15,"Reopened",G9:G15)</f>
        <v>0</v>
      </c>
      <c r="H18">
        <f t="shared" si="9"/>
        <v>0</v>
      </c>
      <c r="I18">
        <f t="shared" si="9"/>
        <v>0</v>
      </c>
      <c r="J18">
        <f t="shared" si="9"/>
        <v>0</v>
      </c>
      <c r="K18">
        <f t="shared" si="9"/>
        <v>0</v>
      </c>
      <c r="L18">
        <f t="shared" si="9"/>
        <v>0</v>
      </c>
      <c r="M18">
        <f t="shared" si="9"/>
        <v>0</v>
      </c>
      <c r="N18">
        <f t="shared" si="9"/>
        <v>0</v>
      </c>
      <c r="O18">
        <f t="shared" si="9"/>
        <v>0</v>
      </c>
      <c r="P18">
        <f t="shared" si="9"/>
        <v>0</v>
      </c>
      <c r="Q18">
        <f t="shared" si="9"/>
        <v>0</v>
      </c>
      <c r="R18">
        <f t="shared" si="9"/>
        <v>0</v>
      </c>
      <c r="S18">
        <f t="shared" si="9"/>
        <v>0</v>
      </c>
      <c r="T18">
        <f t="shared" si="9"/>
        <v>0</v>
      </c>
      <c r="U18">
        <f t="shared" si="9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44"/>
  <sheetViews>
    <sheetView workbookViewId="0" topLeftCell="A1">
      <pane ySplit="3" topLeftCell="BM4" activePane="bottomLeft" state="frozen"/>
      <selection pane="topLeft" activeCell="A1" sqref="A1"/>
      <selection pane="bottomLeft" activeCell="E30" sqref="E30"/>
    </sheetView>
  </sheetViews>
  <sheetFormatPr defaultColWidth="9.140625" defaultRowHeight="12.75"/>
  <cols>
    <col min="1" max="1" width="3.140625" style="0" customWidth="1"/>
    <col min="3" max="3" width="12.421875" style="0" bestFit="1" customWidth="1"/>
    <col min="4" max="4" width="41.421875" style="0" bestFit="1" customWidth="1"/>
  </cols>
  <sheetData>
    <row r="1" ht="6" customHeight="1"/>
    <row r="2" spans="3:5" ht="12.75">
      <c r="C2" t="s">
        <v>160</v>
      </c>
      <c r="D2" s="16" t="s">
        <v>177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3:4" ht="12.75">
      <c r="C4" t="s">
        <v>0</v>
      </c>
      <c r="D4" t="s">
        <v>55</v>
      </c>
    </row>
    <row r="5" spans="3:4" ht="12.75">
      <c r="C5" t="s">
        <v>2</v>
      </c>
      <c r="D5" t="s">
        <v>60</v>
      </c>
    </row>
    <row r="6" spans="3:4" ht="12.75">
      <c r="C6" t="s">
        <v>2</v>
      </c>
      <c r="D6" t="s">
        <v>61</v>
      </c>
    </row>
    <row r="7" spans="3:4" ht="12.75">
      <c r="C7" t="s">
        <v>2</v>
      </c>
      <c r="D7" t="s">
        <v>62</v>
      </c>
    </row>
    <row r="8" spans="3:4" ht="12.75">
      <c r="C8" t="s">
        <v>2</v>
      </c>
      <c r="D8" t="s">
        <v>63</v>
      </c>
    </row>
    <row r="9" spans="3:4" ht="12.75">
      <c r="C9" t="s">
        <v>2</v>
      </c>
      <c r="D9" t="s">
        <v>64</v>
      </c>
    </row>
    <row r="10" spans="3:4" ht="12.75">
      <c r="C10" t="s">
        <v>2</v>
      </c>
      <c r="D10" t="s">
        <v>65</v>
      </c>
    </row>
    <row r="11" spans="3:4" ht="12.75">
      <c r="C11" t="s">
        <v>6</v>
      </c>
      <c r="D11" t="s">
        <v>66</v>
      </c>
    </row>
    <row r="12" spans="3:4" ht="12.75">
      <c r="C12" t="s">
        <v>6</v>
      </c>
      <c r="D12" t="s">
        <v>67</v>
      </c>
    </row>
    <row r="13" spans="3:4" ht="12.75">
      <c r="C13" t="s">
        <v>6</v>
      </c>
      <c r="D13" t="s">
        <v>68</v>
      </c>
    </row>
    <row r="14" spans="3:4" ht="12.75">
      <c r="C14" t="s">
        <v>6</v>
      </c>
      <c r="D14" t="s">
        <v>69</v>
      </c>
    </row>
    <row r="15" spans="3:4" ht="12.75">
      <c r="C15" t="s">
        <v>16</v>
      </c>
      <c r="D15" t="s">
        <v>170</v>
      </c>
    </row>
    <row r="16" spans="3:4" ht="12.75">
      <c r="C16" t="s">
        <v>16</v>
      </c>
      <c r="D16" t="s">
        <v>71</v>
      </c>
    </row>
    <row r="17" spans="3:4" ht="12.75">
      <c r="C17" t="s">
        <v>16</v>
      </c>
      <c r="D17" t="s">
        <v>70</v>
      </c>
    </row>
    <row r="18" spans="3:4" ht="12.75">
      <c r="C18" t="s">
        <v>15</v>
      </c>
      <c r="D18" t="s">
        <v>171</v>
      </c>
    </row>
    <row r="19" spans="3:4" ht="12.75">
      <c r="C19" t="s">
        <v>15</v>
      </c>
      <c r="D19" t="s">
        <v>56</v>
      </c>
    </row>
    <row r="20" spans="3:4" ht="12.75">
      <c r="C20" t="s">
        <v>15</v>
      </c>
      <c r="D20" t="s">
        <v>72</v>
      </c>
    </row>
    <row r="21" spans="3:4" ht="12.75">
      <c r="C21" t="s">
        <v>15</v>
      </c>
      <c r="D21" t="s">
        <v>172</v>
      </c>
    </row>
    <row r="22" spans="3:4" ht="12.75">
      <c r="C22" t="s">
        <v>15</v>
      </c>
      <c r="D22" t="s">
        <v>173</v>
      </c>
    </row>
    <row r="23" spans="3:4" ht="12.75">
      <c r="C23" t="s">
        <v>15</v>
      </c>
      <c r="D23" t="s">
        <v>67</v>
      </c>
    </row>
    <row r="24" spans="3:4" ht="12.75">
      <c r="C24" t="s">
        <v>15</v>
      </c>
      <c r="D24" t="s">
        <v>73</v>
      </c>
    </row>
    <row r="25" spans="3:4" ht="12.75">
      <c r="C25" t="s">
        <v>15</v>
      </c>
      <c r="D25" t="s">
        <v>74</v>
      </c>
    </row>
    <row r="26" spans="3:4" ht="12.75">
      <c r="C26" t="s">
        <v>15</v>
      </c>
      <c r="D26" t="s">
        <v>68</v>
      </c>
    </row>
    <row r="27" spans="3:4" ht="12.75">
      <c r="C27" t="s">
        <v>15</v>
      </c>
      <c r="D27" t="s">
        <v>174</v>
      </c>
    </row>
    <row r="28" spans="3:4" ht="12.75">
      <c r="C28" t="s">
        <v>15</v>
      </c>
      <c r="D28" t="s">
        <v>175</v>
      </c>
    </row>
    <row r="29" spans="3:4" ht="12.75">
      <c r="C29" t="s">
        <v>15</v>
      </c>
      <c r="D29" t="s">
        <v>176</v>
      </c>
    </row>
    <row r="30" spans="3:4" ht="12.75">
      <c r="C30" t="s">
        <v>15</v>
      </c>
      <c r="D30" t="s">
        <v>69</v>
      </c>
    </row>
    <row r="31" spans="3:4" ht="12.75">
      <c r="C31" t="s">
        <v>27</v>
      </c>
      <c r="D31" t="s">
        <v>57</v>
      </c>
    </row>
    <row r="32" spans="3:4" ht="12.75">
      <c r="C32" t="s">
        <v>27</v>
      </c>
      <c r="D32" t="s">
        <v>58</v>
      </c>
    </row>
    <row r="33" spans="3:4" ht="12.75">
      <c r="C33" t="s">
        <v>27</v>
      </c>
      <c r="D33" t="s">
        <v>59</v>
      </c>
    </row>
    <row r="34" ht="6" customHeight="1"/>
    <row r="35" spans="4:21" ht="12.75">
      <c r="D35" t="s">
        <v>155</v>
      </c>
      <c r="E35">
        <f>COUNTIF(E$4:E$33,"Unconfirmed")</f>
        <v>0</v>
      </c>
      <c r="F35">
        <f aca="true" t="shared" si="1" ref="F35:U35">COUNTIF(F$4:F$33,"Unconfirmed")</f>
        <v>0</v>
      </c>
      <c r="G35">
        <f t="shared" si="1"/>
        <v>0</v>
      </c>
      <c r="H35">
        <f t="shared" si="1"/>
        <v>0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  <c r="N35">
        <f t="shared" si="1"/>
        <v>0</v>
      </c>
      <c r="O35">
        <f t="shared" si="1"/>
        <v>0</v>
      </c>
      <c r="P35">
        <f t="shared" si="1"/>
        <v>0</v>
      </c>
      <c r="Q35">
        <f t="shared" si="1"/>
        <v>0</v>
      </c>
      <c r="R35">
        <f t="shared" si="1"/>
        <v>0</v>
      </c>
      <c r="S35">
        <f t="shared" si="1"/>
        <v>0</v>
      </c>
      <c r="T35">
        <f t="shared" si="1"/>
        <v>0</v>
      </c>
      <c r="U35">
        <f t="shared" si="1"/>
        <v>0</v>
      </c>
    </row>
    <row r="36" spans="4:21" ht="12.75">
      <c r="D36" t="s">
        <v>124</v>
      </c>
      <c r="E36">
        <f>COUNTIF(E$4:E$33,"New")</f>
        <v>0</v>
      </c>
      <c r="F36">
        <f aca="true" t="shared" si="2" ref="F36:U36">COUNTIF(F$4:F$33,"New")</f>
        <v>0</v>
      </c>
      <c r="G36">
        <f t="shared" si="2"/>
        <v>0</v>
      </c>
      <c r="H36">
        <f t="shared" si="2"/>
        <v>0</v>
      </c>
      <c r="I36">
        <f t="shared" si="2"/>
        <v>0</v>
      </c>
      <c r="J36">
        <f t="shared" si="2"/>
        <v>0</v>
      </c>
      <c r="K36">
        <f t="shared" si="2"/>
        <v>0</v>
      </c>
      <c r="L36">
        <f t="shared" si="2"/>
        <v>0</v>
      </c>
      <c r="M36">
        <f t="shared" si="2"/>
        <v>0</v>
      </c>
      <c r="N36">
        <f t="shared" si="2"/>
        <v>0</v>
      </c>
      <c r="O36">
        <f t="shared" si="2"/>
        <v>0</v>
      </c>
      <c r="P36">
        <f t="shared" si="2"/>
        <v>0</v>
      </c>
      <c r="Q36">
        <f t="shared" si="2"/>
        <v>0</v>
      </c>
      <c r="R36">
        <f t="shared" si="2"/>
        <v>0</v>
      </c>
      <c r="S36">
        <f t="shared" si="2"/>
        <v>0</v>
      </c>
      <c r="T36">
        <f t="shared" si="2"/>
        <v>0</v>
      </c>
      <c r="U36">
        <f t="shared" si="2"/>
        <v>0</v>
      </c>
    </row>
    <row r="37" spans="4:21" ht="12.75">
      <c r="D37" t="s">
        <v>148</v>
      </c>
      <c r="E37">
        <f>COUNTIF(E$4:E$33,"Assigned")</f>
        <v>0</v>
      </c>
      <c r="F37">
        <f aca="true" t="shared" si="3" ref="F37:U37">COUNTIF(F$4:F$33,"Assigned")</f>
        <v>0</v>
      </c>
      <c r="G37">
        <f t="shared" si="3"/>
        <v>0</v>
      </c>
      <c r="H37">
        <f t="shared" si="3"/>
        <v>0</v>
      </c>
      <c r="I37">
        <f t="shared" si="3"/>
        <v>0</v>
      </c>
      <c r="J37">
        <f t="shared" si="3"/>
        <v>0</v>
      </c>
      <c r="K37">
        <f t="shared" si="3"/>
        <v>0</v>
      </c>
      <c r="L37">
        <f t="shared" si="3"/>
        <v>0</v>
      </c>
      <c r="M37">
        <f t="shared" si="3"/>
        <v>0</v>
      </c>
      <c r="N37">
        <f t="shared" si="3"/>
        <v>0</v>
      </c>
      <c r="O37">
        <f t="shared" si="3"/>
        <v>0</v>
      </c>
      <c r="P37">
        <f t="shared" si="3"/>
        <v>0</v>
      </c>
      <c r="Q37">
        <f t="shared" si="3"/>
        <v>0</v>
      </c>
      <c r="R37">
        <f t="shared" si="3"/>
        <v>0</v>
      </c>
      <c r="S37">
        <f t="shared" si="3"/>
        <v>0</v>
      </c>
      <c r="T37">
        <f t="shared" si="3"/>
        <v>0</v>
      </c>
      <c r="U37">
        <f t="shared" si="3"/>
        <v>0</v>
      </c>
    </row>
    <row r="38" spans="4:21" ht="12.75">
      <c r="D38" t="s">
        <v>154</v>
      </c>
      <c r="E38">
        <f>COUNTIF(E$4:E$33,"Reopened")</f>
        <v>0</v>
      </c>
      <c r="F38">
        <f aca="true" t="shared" si="4" ref="F38:U38">COUNTIF(F$4:F$33,"Reopened")</f>
        <v>0</v>
      </c>
      <c r="G38">
        <f t="shared" si="4"/>
        <v>0</v>
      </c>
      <c r="H38">
        <f t="shared" si="4"/>
        <v>0</v>
      </c>
      <c r="I38">
        <f t="shared" si="4"/>
        <v>0</v>
      </c>
      <c r="J38">
        <f t="shared" si="4"/>
        <v>0</v>
      </c>
      <c r="K38">
        <f t="shared" si="4"/>
        <v>0</v>
      </c>
      <c r="L38">
        <f t="shared" si="4"/>
        <v>0</v>
      </c>
      <c r="M38">
        <f t="shared" si="4"/>
        <v>0</v>
      </c>
      <c r="N38">
        <f t="shared" si="4"/>
        <v>0</v>
      </c>
      <c r="O38">
        <f t="shared" si="4"/>
        <v>0</v>
      </c>
      <c r="P38">
        <f t="shared" si="4"/>
        <v>0</v>
      </c>
      <c r="Q38">
        <f t="shared" si="4"/>
        <v>0</v>
      </c>
      <c r="R38">
        <f t="shared" si="4"/>
        <v>0</v>
      </c>
      <c r="S38">
        <f t="shared" si="4"/>
        <v>0</v>
      </c>
      <c r="T38">
        <f t="shared" si="4"/>
        <v>0</v>
      </c>
      <c r="U38">
        <f t="shared" si="4"/>
        <v>0</v>
      </c>
    </row>
    <row r="39" spans="4:21" ht="12.75">
      <c r="D39" t="s">
        <v>151</v>
      </c>
      <c r="E39">
        <f>COUNTIF(E$4:E$33,"Resolved")</f>
        <v>0</v>
      </c>
      <c r="F39">
        <f aca="true" t="shared" si="5" ref="F39:U39">COUNTIF(F$4:F$33,"Resolved")</f>
        <v>0</v>
      </c>
      <c r="G39">
        <f t="shared" si="5"/>
        <v>0</v>
      </c>
      <c r="H39">
        <f t="shared" si="5"/>
        <v>0</v>
      </c>
      <c r="I39">
        <f t="shared" si="5"/>
        <v>0</v>
      </c>
      <c r="J39">
        <f t="shared" si="5"/>
        <v>0</v>
      </c>
      <c r="K39">
        <f t="shared" si="5"/>
        <v>0</v>
      </c>
      <c r="L39">
        <f t="shared" si="5"/>
        <v>0</v>
      </c>
      <c r="M39">
        <f t="shared" si="5"/>
        <v>0</v>
      </c>
      <c r="N39">
        <f t="shared" si="5"/>
        <v>0</v>
      </c>
      <c r="O39">
        <f t="shared" si="5"/>
        <v>0</v>
      </c>
      <c r="P39">
        <f t="shared" si="5"/>
        <v>0</v>
      </c>
      <c r="Q39">
        <f t="shared" si="5"/>
        <v>0</v>
      </c>
      <c r="R39">
        <f t="shared" si="5"/>
        <v>0</v>
      </c>
      <c r="S39">
        <f t="shared" si="5"/>
        <v>0</v>
      </c>
      <c r="T39">
        <f t="shared" si="5"/>
        <v>0</v>
      </c>
      <c r="U39">
        <f t="shared" si="5"/>
        <v>0</v>
      </c>
    </row>
    <row r="40" spans="4:21" ht="12.75">
      <c r="D40" t="s">
        <v>153</v>
      </c>
      <c r="E40">
        <f>COUNTIF(E$4:E$33,"Verified")</f>
        <v>0</v>
      </c>
      <c r="F40">
        <f aca="true" t="shared" si="6" ref="F40:U40">COUNTIF(F$4:F$33,"Verified")</f>
        <v>0</v>
      </c>
      <c r="G40">
        <f t="shared" si="6"/>
        <v>0</v>
      </c>
      <c r="H40">
        <f t="shared" si="6"/>
        <v>0</v>
      </c>
      <c r="I40">
        <f t="shared" si="6"/>
        <v>0</v>
      </c>
      <c r="J40">
        <f t="shared" si="6"/>
        <v>0</v>
      </c>
      <c r="K40">
        <f t="shared" si="6"/>
        <v>0</v>
      </c>
      <c r="L40">
        <f t="shared" si="6"/>
        <v>0</v>
      </c>
      <c r="M40">
        <f t="shared" si="6"/>
        <v>0</v>
      </c>
      <c r="N40">
        <f t="shared" si="6"/>
        <v>0</v>
      </c>
      <c r="O40">
        <f t="shared" si="6"/>
        <v>0</v>
      </c>
      <c r="P40">
        <f t="shared" si="6"/>
        <v>0</v>
      </c>
      <c r="Q40">
        <f t="shared" si="6"/>
        <v>0</v>
      </c>
      <c r="R40">
        <f t="shared" si="6"/>
        <v>0</v>
      </c>
      <c r="S40">
        <f t="shared" si="6"/>
        <v>0</v>
      </c>
      <c r="T40">
        <f t="shared" si="6"/>
        <v>0</v>
      </c>
      <c r="U40">
        <f t="shared" si="6"/>
        <v>0</v>
      </c>
    </row>
    <row r="41" spans="4:21" ht="12.75">
      <c r="D41" t="s">
        <v>152</v>
      </c>
      <c r="E41">
        <f>COUNTIF(E$4:E$33,"Closed")</f>
        <v>0</v>
      </c>
      <c r="F41">
        <f aca="true" t="shared" si="7" ref="F41:U41">COUNTIF(F$4:F$33,"Closed")</f>
        <v>0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0</v>
      </c>
      <c r="N41">
        <f t="shared" si="7"/>
        <v>0</v>
      </c>
      <c r="O41">
        <f t="shared" si="7"/>
        <v>0</v>
      </c>
      <c r="P41">
        <f t="shared" si="7"/>
        <v>0</v>
      </c>
      <c r="Q41">
        <f t="shared" si="7"/>
        <v>0</v>
      </c>
      <c r="R41">
        <f t="shared" si="7"/>
        <v>0</v>
      </c>
      <c r="S41">
        <f t="shared" si="7"/>
        <v>0</v>
      </c>
      <c r="T41">
        <f t="shared" si="7"/>
        <v>0</v>
      </c>
      <c r="U41">
        <f t="shared" si="7"/>
        <v>0</v>
      </c>
    </row>
    <row r="43" spans="4:21" ht="12.75">
      <c r="D43" t="s">
        <v>157</v>
      </c>
      <c r="E43" s="18">
        <f>E3</f>
        <v>38882</v>
      </c>
      <c r="F43" s="18">
        <f aca="true" t="shared" si="8" ref="F43:U43">F3</f>
        <v>38888</v>
      </c>
      <c r="G43" s="18">
        <f t="shared" si="8"/>
        <v>38896</v>
      </c>
      <c r="H43" s="18">
        <f t="shared" si="8"/>
        <v>38903</v>
      </c>
      <c r="I43" s="18">
        <f t="shared" si="8"/>
        <v>38910</v>
      </c>
      <c r="J43" s="18">
        <f t="shared" si="8"/>
        <v>38917</v>
      </c>
      <c r="K43" s="18">
        <f t="shared" si="8"/>
        <v>38924</v>
      </c>
      <c r="L43" s="18">
        <f t="shared" si="8"/>
        <v>38931</v>
      </c>
      <c r="M43" s="18">
        <f t="shared" si="8"/>
        <v>38938</v>
      </c>
      <c r="N43" s="18">
        <f t="shared" si="8"/>
        <v>38945</v>
      </c>
      <c r="O43" s="18">
        <f t="shared" si="8"/>
        <v>38952</v>
      </c>
      <c r="P43" s="18">
        <f t="shared" si="8"/>
        <v>38959</v>
      </c>
      <c r="Q43" s="18">
        <f t="shared" si="8"/>
        <v>38966</v>
      </c>
      <c r="R43" s="18">
        <f t="shared" si="8"/>
        <v>38973</v>
      </c>
      <c r="S43" s="18">
        <f t="shared" si="8"/>
        <v>38980</v>
      </c>
      <c r="T43" s="18">
        <f t="shared" si="8"/>
        <v>38987</v>
      </c>
      <c r="U43" s="18">
        <f t="shared" si="8"/>
        <v>38994</v>
      </c>
    </row>
    <row r="44" spans="4:21" ht="12.75">
      <c r="D44" t="s">
        <v>158</v>
      </c>
      <c r="E44">
        <f>SUMIF(D35:D41,"New",E35:E41)+SUMIF(D35:D41,"Assigned",E35:E41)+SUMIF(D35:D41,"Reopened",E35:E41)</f>
        <v>0</v>
      </c>
      <c r="F44">
        <f>SUMIF(E35:E41,"New",F35:F41)+SUMIF(E35:E41,"Assigned",F35:F41)+SUMIF(E35:E41,"Reopened",F35:F41)</f>
        <v>0</v>
      </c>
      <c r="G44">
        <f aca="true" t="shared" si="9" ref="G44:U44">SUMIF(F35:F41,"New",G35:G41)+SUMIF(F35:F41,"Assigned",G35:G41)+SUMIF(F35:F41,"Reopened",G35:G41)</f>
        <v>0</v>
      </c>
      <c r="H44">
        <f t="shared" si="9"/>
        <v>0</v>
      </c>
      <c r="I44">
        <f t="shared" si="9"/>
        <v>0</v>
      </c>
      <c r="J44">
        <f t="shared" si="9"/>
        <v>0</v>
      </c>
      <c r="K44">
        <f t="shared" si="9"/>
        <v>0</v>
      </c>
      <c r="L44">
        <f t="shared" si="9"/>
        <v>0</v>
      </c>
      <c r="M44">
        <f t="shared" si="9"/>
        <v>0</v>
      </c>
      <c r="N44">
        <f t="shared" si="9"/>
        <v>0</v>
      </c>
      <c r="O44">
        <f t="shared" si="9"/>
        <v>0</v>
      </c>
      <c r="P44">
        <f t="shared" si="9"/>
        <v>0</v>
      </c>
      <c r="Q44">
        <f t="shared" si="9"/>
        <v>0</v>
      </c>
      <c r="R44">
        <f t="shared" si="9"/>
        <v>0</v>
      </c>
      <c r="S44">
        <f t="shared" si="9"/>
        <v>0</v>
      </c>
      <c r="T44">
        <f t="shared" si="9"/>
        <v>0</v>
      </c>
      <c r="U44">
        <f t="shared" si="9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U22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3" max="3" width="17.28125" style="0" bestFit="1" customWidth="1"/>
    <col min="4" max="4" width="25.7109375" style="0" bestFit="1" customWidth="1"/>
  </cols>
  <sheetData>
    <row r="1" ht="7.5" customHeight="1"/>
    <row r="2" spans="3:5" ht="12.75">
      <c r="C2" t="s">
        <v>160</v>
      </c>
      <c r="D2" s="20" t="s">
        <v>130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3:4" ht="12.75">
      <c r="C4" t="s">
        <v>0</v>
      </c>
      <c r="D4" t="s">
        <v>75</v>
      </c>
    </row>
    <row r="5" spans="3:4" ht="12.75">
      <c r="C5" t="s">
        <v>16</v>
      </c>
      <c r="D5" t="s">
        <v>80</v>
      </c>
    </row>
    <row r="6" spans="3:4" ht="12.75">
      <c r="C6" t="s">
        <v>16</v>
      </c>
      <c r="D6" t="s">
        <v>81</v>
      </c>
    </row>
    <row r="7" spans="3:4" ht="12.75">
      <c r="C7" t="s">
        <v>16</v>
      </c>
      <c r="D7" t="s">
        <v>82</v>
      </c>
    </row>
    <row r="8" spans="3:4" ht="12.75">
      <c r="C8" t="s">
        <v>76</v>
      </c>
      <c r="D8" t="s">
        <v>77</v>
      </c>
    </row>
    <row r="9" spans="3:4" ht="12.75">
      <c r="C9" t="s">
        <v>76</v>
      </c>
      <c r="D9" t="s">
        <v>78</v>
      </c>
    </row>
    <row r="10" spans="3:4" ht="12.75">
      <c r="C10" t="s">
        <v>76</v>
      </c>
      <c r="D10" t="s">
        <v>79</v>
      </c>
    </row>
    <row r="11" spans="3:4" ht="12.75">
      <c r="C11" t="s">
        <v>15</v>
      </c>
      <c r="D11" t="s">
        <v>122</v>
      </c>
    </row>
    <row r="13" spans="4:21" ht="12.75">
      <c r="D13" t="s">
        <v>155</v>
      </c>
      <c r="E13">
        <f>COUNTIF(E$4:E$11,"Unconfirmed")</f>
        <v>0</v>
      </c>
      <c r="F13">
        <f aca="true" t="shared" si="1" ref="F13:U13">COUNTIF(F$4:F$11,"Unconfirmed")</f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  <c r="N13">
        <f t="shared" si="1"/>
        <v>0</v>
      </c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1"/>
        <v>0</v>
      </c>
      <c r="U13">
        <f t="shared" si="1"/>
        <v>0</v>
      </c>
    </row>
    <row r="14" spans="4:21" ht="12.75">
      <c r="D14" t="s">
        <v>124</v>
      </c>
      <c r="E14">
        <f>COUNTIF(E$4:E$11,"New")</f>
        <v>0</v>
      </c>
      <c r="F14">
        <f aca="true" t="shared" si="2" ref="F14:U14">COUNTIF(F$4:F$11,"New")</f>
        <v>0</v>
      </c>
      <c r="G14">
        <f t="shared" si="2"/>
        <v>0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0</v>
      </c>
      <c r="L14">
        <f t="shared" si="2"/>
        <v>0</v>
      </c>
      <c r="M14">
        <f t="shared" si="2"/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2"/>
        <v>0</v>
      </c>
      <c r="R14">
        <f t="shared" si="2"/>
        <v>0</v>
      </c>
      <c r="S14">
        <f t="shared" si="2"/>
        <v>0</v>
      </c>
      <c r="T14">
        <f t="shared" si="2"/>
        <v>0</v>
      </c>
      <c r="U14">
        <f t="shared" si="2"/>
        <v>0</v>
      </c>
    </row>
    <row r="15" spans="4:21" ht="12.75">
      <c r="D15" t="s">
        <v>148</v>
      </c>
      <c r="E15">
        <f>COUNTIF(E$4:E$11,"Assigned")</f>
        <v>0</v>
      </c>
      <c r="F15">
        <f aca="true" t="shared" si="3" ref="F15:U15">COUNTIF(F$4:F$11,"Assigned")</f>
        <v>0</v>
      </c>
      <c r="G15">
        <f t="shared" si="3"/>
        <v>0</v>
      </c>
      <c r="H15">
        <f t="shared" si="3"/>
        <v>0</v>
      </c>
      <c r="I15">
        <f t="shared" si="3"/>
        <v>0</v>
      </c>
      <c r="J15">
        <f t="shared" si="3"/>
        <v>0</v>
      </c>
      <c r="K15">
        <f t="shared" si="3"/>
        <v>0</v>
      </c>
      <c r="L15">
        <f t="shared" si="3"/>
        <v>0</v>
      </c>
      <c r="M15">
        <f t="shared" si="3"/>
        <v>0</v>
      </c>
      <c r="N15">
        <f t="shared" si="3"/>
        <v>0</v>
      </c>
      <c r="O15">
        <f t="shared" si="3"/>
        <v>0</v>
      </c>
      <c r="P15">
        <f t="shared" si="3"/>
        <v>0</v>
      </c>
      <c r="Q15">
        <f t="shared" si="3"/>
        <v>0</v>
      </c>
      <c r="R15">
        <f t="shared" si="3"/>
        <v>0</v>
      </c>
      <c r="S15">
        <f t="shared" si="3"/>
        <v>0</v>
      </c>
      <c r="T15">
        <f t="shared" si="3"/>
        <v>0</v>
      </c>
      <c r="U15">
        <f t="shared" si="3"/>
        <v>0</v>
      </c>
    </row>
    <row r="16" spans="4:21" ht="12.75">
      <c r="D16" t="s">
        <v>154</v>
      </c>
      <c r="E16">
        <f>COUNTIF(E$4:E$11,"Reopened")</f>
        <v>0</v>
      </c>
      <c r="F16">
        <f aca="true" t="shared" si="4" ref="F16:U16">COUNTIF(F$4:F$11,"Reopened")</f>
        <v>0</v>
      </c>
      <c r="G16">
        <f t="shared" si="4"/>
        <v>0</v>
      </c>
      <c r="H16">
        <f t="shared" si="4"/>
        <v>0</v>
      </c>
      <c r="I16">
        <f t="shared" si="4"/>
        <v>0</v>
      </c>
      <c r="J16">
        <f t="shared" si="4"/>
        <v>0</v>
      </c>
      <c r="K16">
        <f t="shared" si="4"/>
        <v>0</v>
      </c>
      <c r="L16">
        <f t="shared" si="4"/>
        <v>0</v>
      </c>
      <c r="M16">
        <f t="shared" si="4"/>
        <v>0</v>
      </c>
      <c r="N16">
        <f t="shared" si="4"/>
        <v>0</v>
      </c>
      <c r="O16">
        <f t="shared" si="4"/>
        <v>0</v>
      </c>
      <c r="P16">
        <f t="shared" si="4"/>
        <v>0</v>
      </c>
      <c r="Q16">
        <f t="shared" si="4"/>
        <v>0</v>
      </c>
      <c r="R16">
        <f t="shared" si="4"/>
        <v>0</v>
      </c>
      <c r="S16">
        <f t="shared" si="4"/>
        <v>0</v>
      </c>
      <c r="T16">
        <f t="shared" si="4"/>
        <v>0</v>
      </c>
      <c r="U16">
        <f t="shared" si="4"/>
        <v>0</v>
      </c>
    </row>
    <row r="17" spans="4:21" ht="12.75">
      <c r="D17" t="s">
        <v>151</v>
      </c>
      <c r="E17">
        <f>COUNTIF(E$4:E$11,"Resolved")</f>
        <v>0</v>
      </c>
      <c r="F17">
        <f aca="true" t="shared" si="5" ref="F17:U17">COUNTIF(F$4:F$11,"Resolved")</f>
        <v>0</v>
      </c>
      <c r="G17">
        <f t="shared" si="5"/>
        <v>0</v>
      </c>
      <c r="H17">
        <f t="shared" si="5"/>
        <v>0</v>
      </c>
      <c r="I17">
        <f t="shared" si="5"/>
        <v>0</v>
      </c>
      <c r="J17">
        <f t="shared" si="5"/>
        <v>0</v>
      </c>
      <c r="K17">
        <f t="shared" si="5"/>
        <v>0</v>
      </c>
      <c r="L17">
        <f t="shared" si="5"/>
        <v>0</v>
      </c>
      <c r="M17">
        <f t="shared" si="5"/>
        <v>0</v>
      </c>
      <c r="N17">
        <f t="shared" si="5"/>
        <v>0</v>
      </c>
      <c r="O17">
        <f t="shared" si="5"/>
        <v>0</v>
      </c>
      <c r="P17">
        <f t="shared" si="5"/>
        <v>0</v>
      </c>
      <c r="Q17">
        <f t="shared" si="5"/>
        <v>0</v>
      </c>
      <c r="R17">
        <f t="shared" si="5"/>
        <v>0</v>
      </c>
      <c r="S17">
        <f t="shared" si="5"/>
        <v>0</v>
      </c>
      <c r="T17">
        <f t="shared" si="5"/>
        <v>0</v>
      </c>
      <c r="U17">
        <f t="shared" si="5"/>
        <v>0</v>
      </c>
    </row>
    <row r="18" spans="4:21" ht="12.75">
      <c r="D18" t="s">
        <v>153</v>
      </c>
      <c r="E18">
        <f>COUNTIF(E$4:E$11,"Verified")</f>
        <v>0</v>
      </c>
      <c r="F18">
        <f aca="true" t="shared" si="6" ref="F18:U18">COUNTIF(F$4:F$11,"Verified")</f>
        <v>0</v>
      </c>
      <c r="G18">
        <f t="shared" si="6"/>
        <v>0</v>
      </c>
      <c r="H18">
        <f t="shared" si="6"/>
        <v>0</v>
      </c>
      <c r="I18">
        <f t="shared" si="6"/>
        <v>0</v>
      </c>
      <c r="J18">
        <f t="shared" si="6"/>
        <v>0</v>
      </c>
      <c r="K18">
        <f t="shared" si="6"/>
        <v>0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f t="shared" si="6"/>
        <v>0</v>
      </c>
      <c r="Q18">
        <f t="shared" si="6"/>
        <v>0</v>
      </c>
      <c r="R18">
        <f t="shared" si="6"/>
        <v>0</v>
      </c>
      <c r="S18">
        <f t="shared" si="6"/>
        <v>0</v>
      </c>
      <c r="T18">
        <f t="shared" si="6"/>
        <v>0</v>
      </c>
      <c r="U18">
        <f t="shared" si="6"/>
        <v>0</v>
      </c>
    </row>
    <row r="19" spans="4:21" ht="12.75">
      <c r="D19" t="s">
        <v>152</v>
      </c>
      <c r="E19">
        <f>COUNTIF(E$4:E$11,"Closed")</f>
        <v>0</v>
      </c>
      <c r="F19">
        <f aca="true" t="shared" si="7" ref="F19:U19">COUNTIF(F$4:F$11,"Closed")</f>
        <v>0</v>
      </c>
      <c r="G19">
        <f t="shared" si="7"/>
        <v>0</v>
      </c>
      <c r="H19">
        <f t="shared" si="7"/>
        <v>0</v>
      </c>
      <c r="I19">
        <f t="shared" si="7"/>
        <v>0</v>
      </c>
      <c r="J19">
        <f t="shared" si="7"/>
        <v>0</v>
      </c>
      <c r="K19">
        <f t="shared" si="7"/>
        <v>0</v>
      </c>
      <c r="L19">
        <f t="shared" si="7"/>
        <v>0</v>
      </c>
      <c r="M19">
        <f t="shared" si="7"/>
        <v>0</v>
      </c>
      <c r="N19">
        <f t="shared" si="7"/>
        <v>0</v>
      </c>
      <c r="O19">
        <f t="shared" si="7"/>
        <v>0</v>
      </c>
      <c r="P19">
        <f t="shared" si="7"/>
        <v>0</v>
      </c>
      <c r="Q19">
        <f t="shared" si="7"/>
        <v>0</v>
      </c>
      <c r="R19">
        <f t="shared" si="7"/>
        <v>0</v>
      </c>
      <c r="S19">
        <f t="shared" si="7"/>
        <v>0</v>
      </c>
      <c r="T19">
        <f t="shared" si="7"/>
        <v>0</v>
      </c>
      <c r="U19">
        <f t="shared" si="7"/>
        <v>0</v>
      </c>
    </row>
    <row r="21" spans="4:21" ht="12.75">
      <c r="D21" t="s">
        <v>157</v>
      </c>
      <c r="E21" s="18">
        <f>E3</f>
        <v>38882</v>
      </c>
      <c r="F21" s="18">
        <f aca="true" t="shared" si="8" ref="F21:U21">F3</f>
        <v>38888</v>
      </c>
      <c r="G21" s="18">
        <f t="shared" si="8"/>
        <v>38896</v>
      </c>
      <c r="H21" s="18">
        <f t="shared" si="8"/>
        <v>38903</v>
      </c>
      <c r="I21" s="18">
        <f t="shared" si="8"/>
        <v>38910</v>
      </c>
      <c r="J21" s="18">
        <f t="shared" si="8"/>
        <v>38917</v>
      </c>
      <c r="K21" s="18">
        <f t="shared" si="8"/>
        <v>38924</v>
      </c>
      <c r="L21" s="18">
        <f t="shared" si="8"/>
        <v>38931</v>
      </c>
      <c r="M21" s="18">
        <f t="shared" si="8"/>
        <v>38938</v>
      </c>
      <c r="N21" s="18">
        <f t="shared" si="8"/>
        <v>38945</v>
      </c>
      <c r="O21" s="18">
        <f t="shared" si="8"/>
        <v>38952</v>
      </c>
      <c r="P21" s="18">
        <f t="shared" si="8"/>
        <v>38959</v>
      </c>
      <c r="Q21" s="18">
        <f t="shared" si="8"/>
        <v>38966</v>
      </c>
      <c r="R21" s="18">
        <f t="shared" si="8"/>
        <v>38973</v>
      </c>
      <c r="S21" s="18">
        <f t="shared" si="8"/>
        <v>38980</v>
      </c>
      <c r="T21" s="18">
        <f t="shared" si="8"/>
        <v>38987</v>
      </c>
      <c r="U21" s="18">
        <f t="shared" si="8"/>
        <v>38994</v>
      </c>
    </row>
    <row r="22" spans="4:21" ht="12.75">
      <c r="D22" t="s">
        <v>158</v>
      </c>
      <c r="E22">
        <f>SUMIF(D13:D19,"New",E13:E19)+SUMIF(D13:D19,"Assigned",E13:E19)+SUMIF(D13:D19,"Reopened",E13:E19)</f>
        <v>0</v>
      </c>
      <c r="F22">
        <f>SUMIF(E13:E19,"New",F13:F19)+SUMIF(E13:E19,"Assigned",F13:F19)+SUMIF(E13:E19,"Reopened",F13:F19)</f>
        <v>0</v>
      </c>
      <c r="G22">
        <f aca="true" t="shared" si="9" ref="G22:U22">SUMIF(F13:F19,"New",G13:G19)+SUMIF(F13:F19,"Assigned",G13:G19)+SUMIF(F13:F19,"Reopened",G13:G19)</f>
        <v>0</v>
      </c>
      <c r="H22">
        <f t="shared" si="9"/>
        <v>0</v>
      </c>
      <c r="I22">
        <f t="shared" si="9"/>
        <v>0</v>
      </c>
      <c r="J22">
        <f t="shared" si="9"/>
        <v>0</v>
      </c>
      <c r="K22">
        <f t="shared" si="9"/>
        <v>0</v>
      </c>
      <c r="L22">
        <f t="shared" si="9"/>
        <v>0</v>
      </c>
      <c r="M22">
        <f t="shared" si="9"/>
        <v>0</v>
      </c>
      <c r="N22">
        <f t="shared" si="9"/>
        <v>0</v>
      </c>
      <c r="O22">
        <f t="shared" si="9"/>
        <v>0</v>
      </c>
      <c r="P22">
        <f t="shared" si="9"/>
        <v>0</v>
      </c>
      <c r="Q22">
        <f t="shared" si="9"/>
        <v>0</v>
      </c>
      <c r="R22">
        <f t="shared" si="9"/>
        <v>0</v>
      </c>
      <c r="S22">
        <f t="shared" si="9"/>
        <v>0</v>
      </c>
      <c r="T22">
        <f t="shared" si="9"/>
        <v>0</v>
      </c>
      <c r="U22">
        <f t="shared" si="9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blyons</cp:lastModifiedBy>
  <dcterms:created xsi:type="dcterms:W3CDTF">1996-10-14T23:33:28Z</dcterms:created>
  <dcterms:modified xsi:type="dcterms:W3CDTF">2006-06-15T03:21:06Z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